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7 Gojkooo\NADZORNI ODBOR 29.04.2022\"/>
    </mc:Choice>
  </mc:AlternateContent>
  <xr:revisionPtr revIDLastSave="0" documentId="13_ncr:1_{3F842C53-D290-40F0-A48C-8EC1DDF00474}" xr6:coauthVersionLast="37" xr6:coauthVersionMax="47" xr10:uidLastSave="{00000000-0000-0000-0000-000000000000}"/>
  <bookViews>
    <workbookView xWindow="0" yWindow="0" windowWidth="28800" windowHeight="11805" tabRatio="905" firstSheet="3" activeTab="4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Готовина!$A$1:$I$63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намене'!$B$2:$K$63</definedName>
    <definedName name="_xlnm.Print_Area" localSheetId="3">'Трошкови запослених'!$A$1:$H$41</definedName>
  </definedNames>
  <calcPr calcId="179021"/>
</workbook>
</file>

<file path=xl/calcChain.xml><?xml version="1.0" encoding="utf-8"?>
<calcChain xmlns="http://schemas.openxmlformats.org/spreadsheetml/2006/main">
  <c r="C10" i="31" l="1"/>
  <c r="I88" i="27"/>
  <c r="F89" i="27"/>
  <c r="G89" i="27"/>
  <c r="H89" i="27"/>
  <c r="I89" i="27" s="1"/>
  <c r="E89" i="27"/>
  <c r="D20" i="31" l="1"/>
  <c r="E20" i="31"/>
  <c r="F20" i="31"/>
  <c r="C20" i="31"/>
  <c r="G28" i="27" l="1"/>
  <c r="F28" i="27"/>
  <c r="F42" i="29"/>
  <c r="F14" i="29"/>
  <c r="G14" i="29"/>
  <c r="H14" i="29"/>
  <c r="E14" i="29"/>
  <c r="E11" i="29" l="1"/>
  <c r="G58" i="14" l="1"/>
  <c r="G49" i="14"/>
  <c r="G40" i="14"/>
  <c r="G31" i="14"/>
  <c r="G22" i="14"/>
  <c r="L23" i="21" l="1"/>
  <c r="L17" i="21"/>
  <c r="L16" i="21"/>
  <c r="L14" i="21"/>
  <c r="L13" i="21"/>
  <c r="J19" i="21"/>
  <c r="J16" i="21"/>
  <c r="J13" i="21"/>
  <c r="C56" i="21"/>
  <c r="C51" i="21"/>
  <c r="C46" i="21"/>
  <c r="C41" i="21"/>
  <c r="E47" i="28" l="1"/>
  <c r="F47" i="28"/>
  <c r="G47" i="28"/>
  <c r="D47" i="28"/>
  <c r="D57" i="28" s="1"/>
  <c r="E39" i="28"/>
  <c r="E57" i="28" s="1"/>
  <c r="F39" i="28"/>
  <c r="G39" i="28"/>
  <c r="D39" i="28"/>
  <c r="E32" i="28"/>
  <c r="F32" i="28"/>
  <c r="G32" i="28"/>
  <c r="D32" i="28"/>
  <c r="E26" i="28"/>
  <c r="F26" i="28"/>
  <c r="G26" i="28"/>
  <c r="D26" i="28"/>
  <c r="E14" i="28"/>
  <c r="E59" i="28" s="1"/>
  <c r="F14" i="28"/>
  <c r="G14" i="28"/>
  <c r="D14" i="28"/>
  <c r="E9" i="28"/>
  <c r="F9" i="28"/>
  <c r="G9" i="28"/>
  <c r="D9" i="28"/>
  <c r="D23" i="28" s="1"/>
  <c r="F56" i="28" l="1"/>
  <c r="E37" i="28"/>
  <c r="G37" i="28"/>
  <c r="G23" i="28"/>
  <c r="F37" i="28"/>
  <c r="F24" i="28"/>
  <c r="D37" i="28"/>
  <c r="E58" i="28"/>
  <c r="E61" i="28" s="1"/>
  <c r="E65" i="28" s="1"/>
  <c r="E23" i="28"/>
  <c r="D58" i="28"/>
  <c r="F58" i="28"/>
  <c r="D59" i="28"/>
  <c r="G59" i="28"/>
  <c r="F59" i="28"/>
  <c r="F61" i="28"/>
  <c r="F65" i="28" s="1"/>
  <c r="G58" i="28"/>
  <c r="G57" i="28"/>
  <c r="F85" i="27"/>
  <c r="F77" i="27" s="1"/>
  <c r="G85" i="27"/>
  <c r="G77" i="27" s="1"/>
  <c r="H85" i="27"/>
  <c r="H77" i="27" s="1"/>
  <c r="E85" i="27"/>
  <c r="F114" i="27"/>
  <c r="G114" i="27"/>
  <c r="H114" i="27"/>
  <c r="E114" i="27"/>
  <c r="F132" i="27"/>
  <c r="G132" i="27"/>
  <c r="H132" i="27"/>
  <c r="E132" i="27"/>
  <c r="F124" i="27"/>
  <c r="G124" i="27"/>
  <c r="H124" i="27"/>
  <c r="E124" i="27"/>
  <c r="F99" i="27"/>
  <c r="G99" i="27"/>
  <c r="H99" i="27"/>
  <c r="E99" i="27"/>
  <c r="F94" i="27"/>
  <c r="G94" i="27"/>
  <c r="G92" i="27" s="1"/>
  <c r="H94" i="27"/>
  <c r="H92" i="27" s="1"/>
  <c r="E94" i="27"/>
  <c r="E92" i="27" s="1"/>
  <c r="E77" i="27"/>
  <c r="D60" i="28" l="1"/>
  <c r="D65" i="28" s="1"/>
  <c r="F111" i="27"/>
  <c r="G60" i="28"/>
  <c r="G65" i="28" s="1"/>
  <c r="G111" i="27"/>
  <c r="H111" i="27"/>
  <c r="H141" i="27" s="1"/>
  <c r="F92" i="27"/>
  <c r="F141" i="27"/>
  <c r="G141" i="27"/>
  <c r="E111" i="27"/>
  <c r="E141" i="27" s="1"/>
  <c r="F62" i="27"/>
  <c r="G62" i="27"/>
  <c r="H62" i="27"/>
  <c r="E62" i="27"/>
  <c r="F57" i="27"/>
  <c r="G57" i="27"/>
  <c r="H57" i="27"/>
  <c r="E57" i="27"/>
  <c r="F50" i="27"/>
  <c r="G50" i="27"/>
  <c r="H50" i="27"/>
  <c r="E50" i="27"/>
  <c r="F43" i="27"/>
  <c r="G43" i="27"/>
  <c r="H43" i="27"/>
  <c r="E43" i="27"/>
  <c r="H28" i="27"/>
  <c r="E28" i="27"/>
  <c r="F18" i="27"/>
  <c r="G18" i="27"/>
  <c r="H18" i="27"/>
  <c r="E18" i="27"/>
  <c r="F11" i="27"/>
  <c r="G11" i="27"/>
  <c r="H11" i="27"/>
  <c r="E11" i="27"/>
  <c r="F41" i="27" l="1"/>
  <c r="F9" i="27"/>
  <c r="H41" i="27"/>
  <c r="G41" i="27"/>
  <c r="E41" i="27"/>
  <c r="G9" i="27"/>
  <c r="E9" i="27"/>
  <c r="H9" i="27"/>
  <c r="H74" i="27" l="1"/>
  <c r="F74" i="27"/>
  <c r="E74" i="27"/>
  <c r="G74" i="27"/>
  <c r="G42" i="29"/>
  <c r="H42" i="29"/>
  <c r="E42" i="29"/>
  <c r="F36" i="29"/>
  <c r="F48" i="29" s="1"/>
  <c r="G36" i="29"/>
  <c r="H36" i="29"/>
  <c r="E36" i="29"/>
  <c r="F22" i="29"/>
  <c r="G22" i="29"/>
  <c r="H22" i="29"/>
  <c r="E22" i="29"/>
  <c r="E56" i="29" s="1"/>
  <c r="F11" i="29"/>
  <c r="F9" i="29" s="1"/>
  <c r="F54" i="29" s="1"/>
  <c r="G11" i="29"/>
  <c r="G9" i="29" s="1"/>
  <c r="H11" i="29"/>
  <c r="H9" i="29" s="1"/>
  <c r="E9" i="29"/>
  <c r="I10" i="29"/>
  <c r="F35" i="29" l="1"/>
  <c r="H56" i="29"/>
  <c r="E48" i="29"/>
  <c r="E54" i="29"/>
  <c r="E58" i="29" s="1"/>
  <c r="E62" i="29" s="1"/>
  <c r="E71" i="29" s="1"/>
  <c r="G48" i="29"/>
  <c r="G54" i="29"/>
  <c r="H54" i="29"/>
  <c r="H48" i="29"/>
  <c r="I9" i="29"/>
  <c r="G34" i="29"/>
  <c r="E34" i="29"/>
  <c r="G56" i="29"/>
  <c r="F56" i="29"/>
  <c r="F58" i="29" s="1"/>
  <c r="F62" i="29" s="1"/>
  <c r="F71" i="29" s="1"/>
  <c r="H34" i="29"/>
  <c r="I12" i="29"/>
  <c r="I11" i="29"/>
  <c r="H58" i="29" l="1"/>
  <c r="H62" i="29" s="1"/>
  <c r="H67" i="29" s="1"/>
  <c r="H71" i="29" s="1"/>
  <c r="G58" i="29"/>
  <c r="G62" i="29" s="1"/>
  <c r="G71" i="29" s="1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3" i="29"/>
  <c r="I72" i="29"/>
  <c r="I70" i="29"/>
  <c r="I69" i="29"/>
  <c r="I68" i="29"/>
  <c r="I66" i="29"/>
  <c r="I65" i="29"/>
  <c r="I64" i="29"/>
  <c r="I63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6" i="10"/>
  <c r="I15" i="10"/>
  <c r="I14" i="10"/>
  <c r="I13" i="10"/>
  <c r="I12" i="10"/>
  <c r="I11" i="10"/>
  <c r="I10" i="10"/>
  <c r="I62" i="29" l="1"/>
  <c r="I67" i="29"/>
  <c r="I71" i="29"/>
  <c r="H65" i="28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<sst xmlns="http://schemas.openxmlformats.org/spreadsheetml/2006/main" count="1097" uniqueCount="823">
  <si>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</si>
  <si>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</si>
  <si>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</si>
  <si>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</si>
  <si>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</si>
  <si>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</si>
  <si>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</si>
  <si>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</si>
  <si>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</si>
  <si>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</si>
  <si>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</si>
  <si>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</si>
  <si>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</si>
  <si>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</si>
  <si>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</si>
  <si>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</si>
  <si>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</si>
  <si>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</si>
  <si>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</si>
  <si>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</si>
  <si>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</si>
  <si>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</si>
  <si>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</si>
  <si>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</si>
  <si>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</si>
  <si>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</si>
  <si>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</si>
  <si>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</si>
  <si>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</si>
  <si>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</si>
  <si>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</si>
  <si>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</si>
  <si>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</si>
  <si>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</si>
  <si>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</si>
  <si>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</si>
  <si>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</si>
  <si>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</si>
  <si>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</si>
  <si>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</si>
  <si>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</si>
  <si>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</si>
  <si>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</si>
  <si>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</si>
  <si>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</si>
  <si>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</si>
  <si>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</si>
  <si>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</si>
  <si>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</si>
  <si>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</si>
  <si>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</si>
  <si>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</si>
  <si>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</si>
  <si>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</si>
  <si>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</si>
  <si>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</si>
  <si>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</si>
  <si>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</si>
  <si>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</si>
  <si>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</si>
  <si>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</si>
  <si>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</si>
  <si>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</si>
  <si>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</si>
  <si>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</si>
  <si>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</si>
  <si>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</si>
  <si>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</si>
  <si>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</si>
  <si>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</si>
  <si>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</si>
  <si>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</si>
  <si>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</si>
  <si>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</si>
  <si>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</si>
  <si>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</si>
  <si>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</si>
  <si>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</si>
  <si>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</si>
  <si>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</si>
  <si>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</si>
  <si>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</si>
  <si>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</si>
  <si>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</si>
  <si>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</si>
  <si>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</si>
  <si>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</si>
  <si>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</si>
  <si>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</si>
  <si>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</si>
  <si>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</si>
  <si>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</si>
  <si>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</si>
  <si>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</si>
  <si>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</si>
  <si>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</si>
  <si>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</si>
  <si>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</si>
  <si>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</si>
  <si>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</si>
  <si>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</si>
  <si>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</si>
  <si>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</si>
  <si>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</si>
  <si>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</si>
  <si>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</si>
  <si>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</si>
  <si>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</si>
  <si>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</si>
  <si>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</si>
  <si>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</si>
  <si>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</si>
  <si>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</si>
  <si>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</si>
  <si>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</si>
  <si>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</si>
  <si>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</si>
  <si>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</si>
  <si>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</si>
  <si>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</si>
  <si>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</si>
  <si>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</si>
  <si>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</si>
  <si>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</si>
  <si>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</si>
  <si>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</si>
  <si>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</si>
  <si>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</si>
  <si>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</si>
  <si>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</si>
  <si>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</si>
  <si>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</si>
  <si>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</si>
  <si>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</si>
  <si>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</si>
  <si>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</si>
  <si>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</si>
  <si>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</si>
  <si>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</si>
  <si>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</si>
  <si>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</si>
  <si>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</si>
  <si>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</si>
  <si>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</si>
  <si>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</si>
  <si>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</si>
  <si>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</si>
  <si>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</si>
  <si>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</si>
  <si>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</si>
  <si>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</si>
  <si>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</si>
  <si>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</si>
  <si>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</si>
  <si>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</si>
  <si>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</si>
  <si>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</si>
  <si>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</si>
  <si>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</si>
  <si>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</si>
  <si>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</si>
  <si>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</si>
  <si>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</si>
  <si>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</si>
  <si>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</si>
  <si>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</si>
  <si>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</si>
  <si>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</si>
  <si>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</si>
  <si>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</si>
  <si>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</si>
  <si>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</si>
  <si>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</si>
  <si>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</si>
  <si>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</si>
  <si>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</si>
  <si>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</si>
  <si>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</si>
  <si>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</si>
  <si>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</si>
  <si>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</si>
  <si>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</si>
  <si>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</si>
  <si>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</si>
  <si>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</si>
  <si>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</si>
  <si>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</si>
  <si>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</si>
  <si>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</si>
  <si>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</si>
  <si>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</si>
  <si>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</si>
  <si>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</si>
  <si>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</si>
  <si>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</si>
  <si>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</si>
  <si>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</si>
  <si>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</si>
  <si>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</si>
  <si>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</si>
  <si>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</si>
  <si>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</si>
  <si>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</si>
  <si>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</si>
  <si>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</si>
  <si>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</si>
  <si>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</si>
  <si>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</si>
  <si>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</si>
  <si>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</si>
  <si>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</si>
  <si>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</si>
  <si>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</si>
  <si>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</si>
  <si>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</si>
  <si>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</si>
  <si>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</si>
  <si>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</si>
  <si>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</si>
  <si>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</si>
  <si>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</si>
  <si>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</si>
  <si>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</si>
  <si>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</si>
  <si>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</si>
  <si>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</si>
  <si>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</si>
  <si>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</si>
  <si>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</si>
  <si>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</si>
  <si>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</si>
  <si>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</si>
  <si>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</si>
  <si>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</si>
  <si>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</si>
  <si>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</si>
  <si>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</si>
  <si>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</si>
  <si>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</si>
  <si>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</si>
  <si>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</si>
  <si>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</si>
  <si>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</si>
  <si>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</si>
  <si>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</si>
  <si>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</si>
  <si>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</si>
  <si>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</si>
  <si>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</si>
  <si>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</si>
  <si>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</si>
  <si>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</si>
  <si>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</si>
  <si>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</si>
  <si>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</si>
  <si>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</si>
  <si>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</si>
  <si>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</si>
  <si>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</si>
  <si>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</si>
  <si>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</si>
  <si>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</si>
  <si>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</si>
  <si>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</si>
  <si>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</si>
  <si>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</si>
  <si>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</si>
  <si>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</si>
  <si>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</si>
  <si>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</si>
  <si>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</si>
  <si>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</si>
  <si>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</si>
  <si>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</si>
  <si>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</si>
  <si>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</si>
  <si>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</si>
  <si>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</si>
  <si>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</si>
  <si>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</si>
  <si>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</si>
  <si>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</si>
  <si>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</si>
  <si>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</si>
  <si>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</si>
  <si>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</si>
  <si>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</si>
  <si>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</si>
  <si>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</si>
  <si>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</si>
  <si>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</si>
  <si>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</si>
  <si>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</si>
  <si>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</si>
  <si>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</si>
  <si>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</si>
  <si>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</si>
  <si>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</si>
  <si>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</si>
  <si>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</si>
  <si>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</si>
  <si>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</si>
  <si>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</si>
  <si>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</si>
  <si>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</si>
  <si>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</si>
  <si>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</si>
  <si>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</si>
  <si>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</si>
  <si>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</si>
  <si>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</si>
  <si>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</si>
  <si>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</si>
  <si>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</si>
  <si>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</si>
  <si>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</si>
  <si>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</si>
  <si>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</si>
  <si>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</si>
  <si>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</si>
  <si>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</si>
  <si>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</si>
  <si>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</si>
  <si>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</si>
  <si>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</si>
  <si>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</si>
  <si>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</si>
  <si>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</si>
  <si>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</si>
  <si>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</si>
  <si>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</si>
  <si>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</si>
  <si>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</si>
  <si>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</si>
  <si>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</si>
  <si>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</si>
  <si>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</si>
  <si>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</si>
  <si>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</si>
  <si>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</si>
  <si>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</si>
  <si>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</si>
  <si>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</si>
  <si>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</si>
  <si>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</si>
  <si>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</si>
  <si>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</si>
  <si>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</si>
  <si>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</si>
  <si>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</si>
  <si>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</si>
  <si>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</si>
  <si>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</si>
  <si>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</si>
  <si>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</si>
  <si>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</si>
  <si>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</si>
  <si>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</si>
  <si>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</si>
  <si>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</si>
  <si>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</si>
  <si>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</si>
  <si>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</si>
  <si>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</si>
  <si>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</si>
  <si>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</si>
  <si>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</si>
  <si>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</si>
  <si>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</si>
  <si>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</si>
  <si>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</si>
  <si>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</si>
  <si>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</si>
  <si>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</si>
  <si>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</si>
  <si>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</si>
  <si>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</si>
  <si>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</si>
  <si>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</si>
  <si>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</si>
  <si>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</si>
  <si>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</si>
  <si>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</si>
  <si>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</si>
  <si>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</si>
  <si>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</si>
  <si>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</si>
  <si>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</si>
  <si>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</si>
  <si>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</si>
  <si>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</si>
  <si>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</si>
  <si>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</si>
  <si>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</si>
  <si>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</si>
  <si>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</si>
  <si>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</si>
  <si>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</si>
  <si>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</si>
  <si>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</si>
  <si>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</si>
  <si>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</si>
  <si>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</si>
  <si>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</si>
  <si>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</si>
  <si>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</si>
  <si>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</si>
  <si>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</si>
  <si>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</si>
  <si>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</si>
  <si>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</si>
  <si>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</si>
  <si>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</si>
  <si>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</si>
  <si>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</si>
  <si>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</si>
  <si>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</si>
  <si>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</si>
  <si>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</si>
  <si>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</si>
  <si>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</si>
  <si>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</si>
  <si>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</si>
  <si>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</si>
  <si>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</si>
  <si>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</si>
  <si>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</si>
  <si>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</si>
  <si>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</si>
  <si>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</si>
  <si>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</si>
  <si>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</si>
  <si>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</si>
  <si>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</si>
  <si>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</si>
  <si>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</si>
  <si>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</si>
  <si>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</si>
  <si>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</si>
  <si>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</si>
  <si>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</si>
  <si>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</si>
  <si>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</si>
  <si>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</si>
  <si>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</si>
  <si>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</si>
  <si>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</si>
  <si>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</si>
  <si>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</si>
  <si>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</si>
  <si>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</si>
  <si>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</si>
  <si>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</si>
  <si>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</si>
  <si>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</si>
  <si>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</si>
  <si>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</si>
  <si>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</si>
  <si>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</si>
  <si>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</si>
  <si>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</si>
  <si>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</si>
  <si>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</si>
  <si>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</si>
  <si>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</si>
  <si>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</si>
  <si>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</si>
  <si>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</si>
  <si>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</si>
  <si>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</si>
  <si>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</si>
  <si>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</si>
  <si>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</si>
  <si>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</si>
  <si>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</si>
  <si>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</si>
  <si>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</si>
  <si>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</si>
  <si>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</si>
  <si>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</si>
  <si>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</si>
  <si>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</si>
  <si>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</si>
  <si>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</si>
  <si>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</si>
  <si>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</si>
  <si>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</si>
  <si>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</si>
  <si>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</si>
  <si>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</si>
  <si>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</si>
  <si>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</si>
  <si>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</si>
  <si>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</si>
  <si>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</si>
  <si>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</si>
  <si>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</si>
  <si>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</si>
  <si>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</si>
  <si>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</si>
  <si>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</si>
  <si>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</si>
  <si>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</si>
  <si>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</si>
  <si>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</si>
  <si>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</si>
  <si>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</si>
  <si>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</si>
  <si>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</si>
  <si>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</si>
  <si>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</si>
  <si>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</si>
  <si>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</si>
  <si>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</si>
  <si>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</si>
  <si>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</si>
  <si>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</si>
  <si>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</si>
  <si>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</si>
  <si>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</si>
  <si>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</si>
  <si>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</si>
  <si>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</si>
  <si>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</si>
  <si>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</si>
  <si>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</si>
  <si>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</si>
  <si>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</si>
  <si>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</si>
  <si>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</si>
  <si>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</si>
  <si>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</si>
  <si>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</si>
  <si>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</si>
  <si>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</si>
  <si>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</si>
  <si>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</si>
  <si>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</si>
  <si>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</si>
  <si>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</si>
  <si>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</si>
  <si>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</si>
  <si>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</si>
  <si>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</si>
  <si>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</si>
  <si>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</si>
  <si>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</si>
  <si>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</si>
  <si>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</si>
  <si>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</si>
  <si>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</si>
  <si>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</si>
  <si>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</si>
  <si>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</si>
  <si>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</si>
  <si>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</si>
  <si>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</si>
  <si>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</si>
  <si>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</si>
  <si>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</si>
  <si>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</si>
  <si>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</si>
  <si>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</si>
  <si>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</si>
  <si>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</si>
  <si>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</si>
  <si>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</si>
  <si>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</si>
  <si>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</si>
  <si>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</si>
  <si>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</si>
  <si>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</si>
  <si>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</si>
  <si>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</si>
  <si>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</si>
  <si>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</si>
  <si>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</si>
  <si>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</si>
  <si>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</si>
  <si>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</si>
  <si>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</si>
  <si>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</si>
  <si>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</si>
  <si>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</si>
  <si>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</si>
  <si>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</si>
  <si>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</si>
  <si>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</si>
  <si>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</si>
  <si>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</si>
  <si>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</si>
  <si>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</si>
  <si>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</si>
  <si>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</si>
  <si>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</si>
  <si>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</si>
  <si>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</si>
  <si>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</si>
  <si>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</si>
  <si>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</si>
  <si>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</si>
  <si>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</si>
  <si>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</si>
  <si>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</si>
  <si>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</si>
  <si>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</si>
  <si>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</si>
  <si>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</si>
  <si>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</si>
  <si>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</si>
  <si>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</si>
  <si>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</si>
  <si>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</si>
  <si>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</si>
  <si>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</si>
  <si>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</si>
  <si>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</si>
  <si>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</si>
  <si>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</si>
  <si>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</si>
  <si>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</si>
  <si>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</si>
  <si>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</si>
  <si>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</si>
  <si>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</si>
  <si>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</si>
  <si>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</si>
  <si>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</si>
  <si>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</si>
  <si>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</si>
  <si>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</si>
  <si>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</si>
  <si>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</si>
  <si>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</si>
  <si>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</si>
  <si>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</si>
  <si>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</si>
  <si>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</si>
  <si>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</si>
  <si>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</si>
  <si>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</si>
  <si>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</si>
  <si>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</si>
  <si>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</si>
  <si>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</si>
  <si>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</si>
  <si>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</si>
  <si>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</si>
  <si>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</si>
  <si>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</si>
  <si>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</si>
  <si>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</si>
  <si>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</si>
  <si>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</si>
  <si>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</si>
  <si>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</si>
  <si>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</si>
  <si>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</si>
  <si>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</si>
  <si>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</si>
  <si>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</si>
  <si>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</si>
  <si>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</si>
  <si>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</si>
  <si>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</si>
  <si>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</si>
  <si>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</si>
  <si>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</si>
  <si>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</si>
  <si>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</si>
  <si>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</si>
  <si>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</si>
  <si>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</si>
  <si>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</si>
  <si>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</si>
  <si>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</si>
  <si>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</si>
  <si>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</si>
  <si>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</si>
  <si>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</si>
  <si>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</si>
  <si>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</si>
  <si>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</si>
  <si>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</si>
  <si>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</si>
  <si>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</si>
  <si>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</si>
  <si>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</si>
  <si>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</si>
  <si>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</si>
  <si>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</si>
  <si>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</si>
  <si>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</si>
  <si>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</si>
  <si>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</si>
  <si>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</si>
  <si>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</si>
  <si>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</si>
  <si>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</si>
  <si>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</si>
  <si>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</si>
  <si>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</si>
  <si>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</si>
  <si>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</si>
  <si>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</si>
  <si>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</si>
  <si>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</si>
  <si>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</si>
  <si>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</si>
  <si>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</si>
  <si>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</si>
  <si>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</si>
  <si>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</si>
  <si>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</si>
  <si>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</si>
  <si>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</si>
  <si>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</si>
  <si>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</si>
  <si>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</si>
  <si>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</si>
  <si>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Проценат реализације (реализација / план 31.01.2021*)</t>
  </si>
  <si>
    <t>Проценат реализације (реализација /                   план 31.12.2021)</t>
  </si>
  <si>
    <t>План за 2021.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</si>
  <si>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40-902/2018-I</t>
  </si>
  <si>
    <t>40-1023-I/2019-I</t>
  </si>
  <si>
    <t>40-1232/2020-I</t>
  </si>
  <si>
    <t>023-31/2021-I</t>
  </si>
  <si>
    <t>18.06.2018.</t>
  </si>
  <si>
    <t>07.06.2018.</t>
  </si>
  <si>
    <t>1307/3</t>
  </si>
  <si>
    <t>08-Службено/2019-IV</t>
  </si>
  <si>
    <t>03.07.2020.</t>
  </si>
  <si>
    <t>1685/4</t>
  </si>
  <si>
    <t>02.09.2020.</t>
  </si>
  <si>
    <t>Инструкције за плаћање добијене од оснивача</t>
  </si>
  <si>
    <t>09.06.2021.</t>
  </si>
  <si>
    <t>1907/3</t>
  </si>
  <si>
    <t>18.06.2021.</t>
  </si>
  <si>
    <t>Кредит за ликвидност</t>
  </si>
  <si>
    <t>дин</t>
  </si>
  <si>
    <t>не</t>
  </si>
  <si>
    <t>Стање кредитне задужености 
на 31.12. 2020. године* у оригиналној валути</t>
  </si>
  <si>
    <t>Стање кредитне задужености 
на 31.12. 2021. године* у динарима</t>
  </si>
  <si>
    <t>057</t>
  </si>
  <si>
    <t>Благајна - платне картице</t>
  </si>
  <si>
    <t>Благајна</t>
  </si>
  <si>
    <t>Благајна  - чекови</t>
  </si>
  <si>
    <t>Благајна - готовина - пазар</t>
  </si>
  <si>
    <t>ЕФГ банка</t>
  </si>
  <si>
    <t>Текући рачун-динарски</t>
  </si>
  <si>
    <t>Banca Intesa</t>
  </si>
  <si>
    <t>Комерцијална банка а.д.</t>
  </si>
  <si>
    <t>Аик банка а.д.</t>
  </si>
  <si>
    <t>Управа за трезор</t>
  </si>
  <si>
    <t>Банка поштанска штедионица</t>
  </si>
  <si>
    <t>21.06.2019.</t>
  </si>
  <si>
    <t>1705/4</t>
  </si>
  <si>
    <t>У складу са Оснивачким актом и Статутом</t>
  </si>
  <si>
    <t>У складу са Оснив.актом, Статутом и Кол.уговором</t>
  </si>
  <si>
    <t>Службено/2020-IV-08</t>
  </si>
  <si>
    <t>22.07.2019.</t>
  </si>
  <si>
    <t>Службено/2021-IV-08</t>
  </si>
  <si>
    <t>31.12.2021. (претходна година)</t>
  </si>
  <si>
    <t>31.03.2022.</t>
  </si>
  <si>
    <t>30.06.2022.</t>
  </si>
  <si>
    <t>30.09.2022.</t>
  </si>
  <si>
    <t>31.12.2022.</t>
  </si>
  <si>
    <t>ПОТРАЖИВАЊА за 2022. годииу*</t>
  </si>
  <si>
    <t>за период од 01.01. до 31.12.2022. године*</t>
  </si>
  <si>
    <t>Стање на дан 
31.12.2021.
Претходна година</t>
  </si>
  <si>
    <t>Планирано стање 
на дан 31.12.2022. Текућа година</t>
  </si>
  <si>
    <t>01.01-31.03.2022. године*</t>
  </si>
  <si>
    <t>Проценат реализације (реализација / план 31.03.2022*)</t>
  </si>
  <si>
    <t>БИЛАНС СТАЊА  на дан 31.03.2022. године*</t>
  </si>
  <si>
    <t>31.03.2022. године*</t>
  </si>
  <si>
    <t>у периоду од 01.01. до 31.03.2022. године*</t>
  </si>
  <si>
    <t>Реализација
01.01-31.12.2021.
Претходна година</t>
  </si>
  <si>
    <t>План за                         01.01.- 31.12.2022. Текућа година</t>
  </si>
  <si>
    <t>01.01-31.03.2022 године*</t>
  </si>
  <si>
    <t>Реализација 
01.01-31.12.2021.      Претходна година</t>
  </si>
  <si>
    <t>План за
01.01-31.12.2022.             Текућа година</t>
  </si>
  <si>
    <t>Распон планираних и исплаћених зарада у периоду 01.01. до 31.03.2022*</t>
  </si>
  <si>
    <t>План за
01.01-31.12.2021.             Претходна  година</t>
  </si>
  <si>
    <t>01.01  -31.03.2022. године*</t>
  </si>
  <si>
    <t>Проценат реализације (реализација /                   план 31.03.2022*)</t>
  </si>
  <si>
    <t>03.04.2022.</t>
  </si>
  <si>
    <t>План 2022.** година</t>
  </si>
  <si>
    <t>Реализовано закључно са 31.12.2021.*</t>
  </si>
  <si>
    <t>на дан 31.03.2022.</t>
  </si>
  <si>
    <t>на дан 30.06.2022.</t>
  </si>
  <si>
    <t>на дан 30.09.2022.</t>
  </si>
  <si>
    <t>на дан 31.12.2022.</t>
  </si>
  <si>
    <t>ОБАВЕЗЕ за 2022. годииу*</t>
  </si>
  <si>
    <t>Реализација за период 01.01 - 31.03.2022. године*</t>
  </si>
  <si>
    <t>Клуб америч.фудб.Индианс</t>
  </si>
  <si>
    <t>котизација смештаја -турнир</t>
  </si>
  <si>
    <t>ФК Фрушкогорац Крчедин</t>
  </si>
  <si>
    <t>уређење просторија клуба</t>
  </si>
  <si>
    <t>Руком.клуб Хајдук Бешка</t>
  </si>
  <si>
    <t xml:space="preserve">трошкови такмич.и рада </t>
  </si>
  <si>
    <t>ФК Хајдук Бешка</t>
  </si>
  <si>
    <t>трошк.рада и функц.клуба</t>
  </si>
  <si>
    <t>ФК Полет Нови Карловци</t>
  </si>
  <si>
    <t>прослава јубилеја клуба</t>
  </si>
  <si>
    <t>Модули за даљинско читање-велики потрошачи</t>
  </si>
  <si>
    <t>3.600.000,00</t>
  </si>
  <si>
    <t xml:space="preserve">Коректори за мерно регулационе станице </t>
  </si>
  <si>
    <t>Опрема за одоризацију</t>
  </si>
  <si>
    <t>6.698.137,22</t>
  </si>
  <si>
    <t>тужба за враћање на рад</t>
  </si>
  <si>
    <t>Укупан број спорова у 2022</t>
  </si>
  <si>
    <t>Dužnik Savić Mirko, predmet br. I.IVK 41/2017 kod javnog izvršitelja, dužnik podneo prigovor. Parnica okončana presudom u korist Ingas-a, nastaviti izvršenje na osnovu presude.</t>
  </si>
  <si>
    <t>Dužnik Mirković Đurađ, predmet br. I.IVK 254/2017 kod javnog izvršitelja. Postupak se vodi protiv naslednika obzirom da je dužnik preminuo nakon podnošenja predloga za izvršenje.</t>
  </si>
  <si>
    <t>Dužnik Milinčić Tanja, predmet I.IV 42/2016 kod javnog izvršitelja. Naplata pokušana na više predmeta izvršenja, ali za sada nisu pronađena sredstva za naplatu.</t>
  </si>
  <si>
    <t>Dužnik Radanović Željko, predmet I.IVK 243/2015 kod javnog izvršitelja. Naplata u toku plenidbom novčanih sredstava na penziju dužnika.</t>
  </si>
  <si>
    <t>Dužnik Jokovljev Dušan, predmet iz 2011.g broj I - 1 - IV 11200/11 preuzet od Suda kod javnog izvršitelja sa novim brojem IIV 309/21. Za sada nisu pronađena sredstva za izvršenje.</t>
  </si>
  <si>
    <t>Dužnik Aleksov Miron, predmet iz 2008.g od suda preuzeo izvršitelj pod brojem IIVK-A26/2016, Naplata pokušana na više predmeta izvršenja, ali za sada nisu pronađena sredstva za naplatu.</t>
  </si>
  <si>
    <t>Dužnik Jovanović Zoran, predmet broj I.IVK 361/2019. Naplata pokušana na više predmeta izvršenja, ali za sada nisu pronađena sredstva za naplatu.</t>
  </si>
  <si>
    <t xml:space="preserve">Dužnik Peović Dejan, IIVK 543/2013, predmet kod izvršitelja. Pokušana naplata na imovini dužnika i zaradi, ali je dužnik u međuvremenu postao nezaposleno lice. </t>
  </si>
  <si>
    <t>Стање на дан 31.12.2021 године</t>
  </si>
  <si>
    <t>Стање на дан 31.03.2022. године</t>
  </si>
  <si>
    <t>Престанак радног односа на одређено време</t>
  </si>
  <si>
    <t>попуна систематизованог радног 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</si>
</sst>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49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44" fillId="0" borderId="0"/>
  </cellStyleXfs>
  <cellXfs count="7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32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6" borderId="2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3" fillId="6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vertical="center" wrapText="1"/>
    </xf>
    <xf numFmtId="0" fontId="32" fillId="6" borderId="10" xfId="0" applyFont="1" applyFill="1" applyBorder="1" applyAlignment="1">
      <alignment vertical="center" wrapText="1"/>
    </xf>
    <xf numFmtId="0" fontId="33" fillId="6" borderId="27" xfId="0" applyFont="1" applyFill="1" applyBorder="1" applyAlignment="1">
      <alignment vertical="center" wrapText="1"/>
    </xf>
    <xf numFmtId="0" fontId="33" fillId="6" borderId="10" xfId="0" applyFont="1" applyFill="1" applyBorder="1" applyAlignment="1">
      <alignment vertical="center" wrapText="1"/>
    </xf>
    <xf numFmtId="0" fontId="33" fillId="6" borderId="1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9" fontId="16" fillId="0" borderId="71" xfId="0" applyNumberFormat="1" applyFont="1" applyBorder="1" applyAlignment="1">
      <alignment horizontal="center" vertical="center"/>
    </xf>
    <xf numFmtId="49" fontId="33" fillId="6" borderId="2" xfId="0" applyNumberFormat="1" applyFont="1" applyFill="1" applyBorder="1" applyAlignment="1">
      <alignment horizontal="center" vertical="center" wrapText="1"/>
    </xf>
    <xf numFmtId="49" fontId="32" fillId="6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3" fillId="6" borderId="3" xfId="0" applyNumberFormat="1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3" fillId="6" borderId="29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 vertical="center" wrapText="1"/>
    </xf>
    <xf numFmtId="0" fontId="33" fillId="6" borderId="31" xfId="0" applyFont="1" applyFill="1" applyBorder="1" applyAlignment="1">
      <alignment horizontal="center" vertical="center" wrapText="1"/>
    </xf>
    <xf numFmtId="0" fontId="33" fillId="6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2" fillId="6" borderId="24" xfId="0" applyFont="1" applyFill="1" applyBorder="1" applyAlignment="1">
      <alignment vertical="center" wrapText="1"/>
    </xf>
    <xf numFmtId="0" fontId="33" fillId="6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32" fillId="6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3" fillId="6" borderId="10" xfId="0" applyNumberFormat="1" applyFont="1" applyFill="1" applyBorder="1" applyAlignment="1">
      <alignment horizontal="center" vertical="center" wrapText="1"/>
    </xf>
    <xf numFmtId="3" fontId="33" fillId="6" borderId="11" xfId="0" applyNumberFormat="1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 wrapText="1"/>
    </xf>
    <xf numFmtId="3" fontId="33" fillId="5" borderId="6" xfId="0" applyNumberFormat="1" applyFont="1" applyFill="1" applyBorder="1" applyAlignment="1">
      <alignment horizontal="center" vertical="center" wrapText="1"/>
    </xf>
    <xf numFmtId="3" fontId="33" fillId="6" borderId="1" xfId="0" applyNumberFormat="1" applyFont="1" applyFill="1" applyBorder="1" applyAlignment="1">
      <alignment horizontal="center" vertical="center" wrapText="1"/>
    </xf>
    <xf numFmtId="3" fontId="33" fillId="6" borderId="6" xfId="0" applyNumberFormat="1" applyFont="1" applyFill="1" applyBorder="1" applyAlignment="1">
      <alignment horizontal="center" vertical="center" wrapText="1"/>
    </xf>
    <xf numFmtId="9" fontId="33" fillId="0" borderId="47" xfId="0" applyNumberFormat="1" applyFont="1" applyBorder="1" applyAlignment="1">
      <alignment horizontal="center" vertical="center"/>
    </xf>
    <xf numFmtId="9" fontId="33" fillId="5" borderId="71" xfId="0" applyNumberFormat="1" applyFont="1" applyFill="1" applyBorder="1" applyAlignment="1">
      <alignment horizontal="center" vertical="center"/>
    </xf>
    <xf numFmtId="9" fontId="33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3" fillId="6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7" xfId="0" applyFont="1" applyFill="1" applyBorder="1"/>
    <xf numFmtId="0" fontId="12" fillId="5" borderId="5" xfId="0" applyFont="1" applyFill="1" applyBorder="1"/>
    <xf numFmtId="3" fontId="16" fillId="0" borderId="3" xfId="0" applyNumberFormat="1" applyFont="1" applyBorder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3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3" fillId="6" borderId="5" xfId="0" applyNumberFormat="1" applyFont="1" applyFill="1" applyBorder="1" applyAlignment="1">
      <alignment horizontal="center" vertical="center" wrapText="1"/>
    </xf>
    <xf numFmtId="49" fontId="33" fillId="6" borderId="6" xfId="0" applyNumberFormat="1" applyFont="1" applyFill="1" applyBorder="1" applyAlignment="1">
      <alignment horizontal="center" vertical="center" wrapText="1"/>
    </xf>
    <xf numFmtId="49" fontId="32" fillId="6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 applyProtection="1"/>
    <xf numFmtId="0" fontId="36" fillId="0" borderId="0" xfId="0" applyNumberFormat="1" applyFont="1" applyFill="1" applyAlignment="1" applyProtection="1">
      <alignment horizontal="right"/>
    </xf>
    <xf numFmtId="0" fontId="36" fillId="7" borderId="100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0" borderId="23" xfId="0" applyNumberFormat="1" applyFont="1" applyFill="1" applyBorder="1" applyAlignment="1" applyProtection="1"/>
    <xf numFmtId="4" fontId="38" fillId="8" borderId="104" xfId="0" applyNumberFormat="1" applyFont="1" applyFill="1" applyBorder="1" applyAlignment="1" applyProtection="1">
      <alignment horizontal="center" vertical="center"/>
    </xf>
    <xf numFmtId="4" fontId="38" fillId="8" borderId="105" xfId="0" applyNumberFormat="1" applyFont="1" applyFill="1" applyBorder="1" applyAlignment="1" applyProtection="1">
      <alignment horizontal="center" vertical="center"/>
    </xf>
    <xf numFmtId="4" fontId="38" fillId="5" borderId="104" xfId="0" applyNumberFormat="1" applyFont="1" applyFill="1" applyBorder="1" applyAlignment="1" applyProtection="1">
      <alignment horizontal="center" vertical="center"/>
    </xf>
    <xf numFmtId="4" fontId="38" fillId="5" borderId="105" xfId="0" applyNumberFormat="1" applyFont="1" applyFill="1" applyBorder="1" applyAlignment="1" applyProtection="1">
      <alignment horizontal="center" vertical="center"/>
    </xf>
    <xf numFmtId="4" fontId="38" fillId="5" borderId="110" xfId="0" applyNumberFormat="1" applyFont="1" applyFill="1" applyBorder="1" applyAlignment="1" applyProtection="1">
      <alignment horizontal="center" vertical="center"/>
    </xf>
    <xf numFmtId="4" fontId="38" fillId="7" borderId="100" xfId="0" applyNumberFormat="1" applyFont="1" applyFill="1" applyBorder="1" applyAlignment="1" applyProtection="1"/>
    <xf numFmtId="0" fontId="38" fillId="0" borderId="0" xfId="0" applyNumberFormat="1" applyFont="1" applyFill="1" applyAlignment="1" applyProtection="1"/>
    <xf numFmtId="4" fontId="38" fillId="7" borderId="10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8" fillId="8" borderId="111" xfId="0" applyNumberFormat="1" applyFont="1" applyFill="1" applyBorder="1" applyAlignment="1" applyProtection="1"/>
    <xf numFmtId="0" fontId="38" fillId="5" borderId="111" xfId="0" applyNumberFormat="1" applyFont="1" applyFill="1" applyBorder="1" applyAlignment="1" applyProtection="1"/>
    <xf numFmtId="4" fontId="38" fillId="7" borderId="101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6" xfId="0" applyFont="1" applyFill="1" applyBorder="1" applyAlignment="1">
      <alignment horizontal="center" vertical="center" wrapText="1"/>
    </xf>
    <xf numFmtId="3" fontId="19" fillId="0" borderId="116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4" borderId="22" xfId="0" applyNumberFormat="1" applyFont="1" applyFill="1" applyBorder="1" applyAlignment="1">
      <alignment horizontal="center" vertical="center"/>
    </xf>
    <xf numFmtId="3" fontId="17" fillId="0" borderId="22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33" fillId="4" borderId="1" xfId="0" applyNumberFormat="1" applyFont="1" applyFill="1" applyBorder="1" applyAlignment="1">
      <alignment horizontal="center" vertical="center" wrapText="1"/>
    </xf>
    <xf numFmtId="3" fontId="7" fillId="4" borderId="29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0" fontId="24" fillId="0" borderId="27" xfId="0" applyFont="1" applyBorder="1"/>
    <xf numFmtId="0" fontId="24" fillId="0" borderId="15" xfId="0" applyFont="1" applyBorder="1"/>
    <xf numFmtId="0" fontId="24" fillId="0" borderId="14" xfId="0" applyFont="1" applyBorder="1"/>
    <xf numFmtId="0" fontId="41" fillId="0" borderId="1" xfId="0" applyFont="1" applyBorder="1"/>
    <xf numFmtId="3" fontId="41" fillId="0" borderId="1" xfId="0" applyNumberFormat="1" applyFont="1" applyBorder="1"/>
    <xf numFmtId="0" fontId="42" fillId="0" borderId="1" xfId="0" applyFont="1" applyBorder="1"/>
    <xf numFmtId="3" fontId="42" fillId="0" borderId="1" xfId="0" applyNumberFormat="1" applyFont="1" applyBorder="1"/>
    <xf numFmtId="0" fontId="41" fillId="4" borderId="1" xfId="0" applyFont="1" applyFill="1" applyBorder="1"/>
    <xf numFmtId="0" fontId="42" fillId="4" borderId="1" xfId="0" applyFont="1" applyFill="1" applyBorder="1"/>
    <xf numFmtId="0" fontId="43" fillId="0" borderId="1" xfId="0" applyFont="1" applyBorder="1"/>
    <xf numFmtId="3" fontId="43" fillId="0" borderId="1" xfId="0" applyNumberFormat="1" applyFont="1" applyBorder="1"/>
    <xf numFmtId="0" fontId="45" fillId="0" borderId="1" xfId="3" applyFont="1" applyBorder="1" applyAlignment="1">
      <alignment horizontal="left"/>
    </xf>
    <xf numFmtId="0" fontId="46" fillId="0" borderId="1" xfId="0" applyFont="1" applyBorder="1"/>
    <xf numFmtId="3" fontId="2" fillId="0" borderId="0" xfId="0" applyNumberFormat="1" applyFont="1"/>
    <xf numFmtId="14" fontId="19" fillId="0" borderId="41" xfId="0" applyNumberFormat="1" applyFont="1" applyBorder="1" applyAlignment="1">
      <alignment vertical="center"/>
    </xf>
    <xf numFmtId="3" fontId="19" fillId="5" borderId="64" xfId="0" applyNumberFormat="1" applyFont="1" applyFill="1" applyBorder="1" applyAlignment="1">
      <alignment horizontal="left" vertical="center"/>
    </xf>
    <xf numFmtId="3" fontId="19" fillId="5" borderId="64" xfId="0" applyNumberFormat="1" applyFont="1" applyFill="1" applyBorder="1" applyAlignment="1">
      <alignment horizontal="center" vertical="center"/>
    </xf>
    <xf numFmtId="3" fontId="19" fillId="4" borderId="10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3" fontId="19" fillId="4" borderId="31" xfId="0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vertical="center"/>
    </xf>
    <xf numFmtId="9" fontId="7" fillId="0" borderId="18" xfId="0" applyNumberFormat="1" applyFont="1" applyBorder="1"/>
    <xf numFmtId="0" fontId="19" fillId="0" borderId="38" xfId="0" applyFont="1" applyBorder="1" applyAlignment="1">
      <alignment horizontal="left" vertical="center"/>
    </xf>
    <xf numFmtId="0" fontId="19" fillId="4" borderId="17" xfId="0" applyFont="1" applyFill="1" applyBorder="1" applyAlignment="1">
      <alignment vertical="center"/>
    </xf>
    <xf numFmtId="3" fontId="7" fillId="4" borderId="24" xfId="0" applyNumberFormat="1" applyFont="1" applyFill="1" applyBorder="1" applyAlignment="1">
      <alignment horizontal="center" vertical="center"/>
    </xf>
    <xf numFmtId="3" fontId="7" fillId="4" borderId="11" xfId="0" applyNumberFormat="1" applyFont="1" applyFill="1" applyBorder="1" applyAlignment="1">
      <alignment horizontal="center" vertical="center"/>
    </xf>
    <xf numFmtId="3" fontId="7" fillId="4" borderId="68" xfId="0" applyNumberFormat="1" applyFont="1" applyFill="1" applyBorder="1" applyAlignment="1">
      <alignment horizontal="center" vertical="center"/>
    </xf>
    <xf numFmtId="3" fontId="7" fillId="4" borderId="37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3" fontId="47" fillId="0" borderId="66" xfId="0" applyNumberFormat="1" applyFont="1" applyBorder="1" applyAlignment="1">
      <alignment horizontal="center" vertical="center"/>
    </xf>
    <xf numFmtId="3" fontId="48" fillId="0" borderId="26" xfId="0" applyNumberFormat="1" applyFont="1" applyBorder="1" applyAlignment="1">
      <alignment horizontal="center" vertical="center"/>
    </xf>
    <xf numFmtId="3" fontId="47" fillId="0" borderId="74" xfId="0" applyNumberFormat="1" applyFont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 vertical="center" wrapText="1"/>
    </xf>
    <xf numFmtId="0" fontId="5" fillId="0" borderId="52" xfId="1" applyFont="1" applyFill="1" applyBorder="1" applyAlignment="1">
      <alignment horizontal="center" vertical="center" wrapText="1"/>
    </xf>
    <xf numFmtId="49" fontId="11" fillId="0" borderId="75" xfId="0" applyNumberFormat="1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left" vertical="center"/>
    </xf>
    <xf numFmtId="0" fontId="11" fillId="0" borderId="75" xfId="0" applyFont="1" applyFill="1" applyBorder="1" applyAlignment="1">
      <alignment horizontal="left" vertical="center"/>
    </xf>
    <xf numFmtId="3" fontId="11" fillId="0" borderId="75" xfId="0" applyNumberFormat="1" applyFont="1" applyFill="1" applyBorder="1" applyAlignment="1">
      <alignment horizontal="center"/>
    </xf>
    <xf numFmtId="3" fontId="11" fillId="0" borderId="73" xfId="0" applyNumberFormat="1" applyFont="1" applyFill="1" applyBorder="1" applyAlignment="1">
      <alignment horizontal="center"/>
    </xf>
    <xf numFmtId="3" fontId="11" fillId="0" borderId="71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center"/>
    </xf>
    <xf numFmtId="0" fontId="11" fillId="0" borderId="75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/>
    <xf numFmtId="3" fontId="11" fillId="0" borderId="1" xfId="0" applyNumberFormat="1" applyFont="1" applyFill="1" applyBorder="1"/>
    <xf numFmtId="3" fontId="11" fillId="0" borderId="6" xfId="0" applyNumberFormat="1" applyFont="1" applyFill="1" applyBorder="1"/>
    <xf numFmtId="3" fontId="11" fillId="0" borderId="22" xfId="0" applyNumberFormat="1" applyFont="1" applyFill="1" applyBorder="1"/>
    <xf numFmtId="0" fontId="11" fillId="0" borderId="75" xfId="0" applyFont="1" applyFill="1" applyBorder="1" applyAlignment="1">
      <alignment horizontal="left" vertical="center" wrapText="1"/>
    </xf>
    <xf numFmtId="49" fontId="11" fillId="0" borderId="77" xfId="0" applyNumberFormat="1" applyFont="1" applyFill="1" applyBorder="1" applyAlignment="1">
      <alignment horizontal="center" vertical="center"/>
    </xf>
    <xf numFmtId="0" fontId="11" fillId="0" borderId="77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3" fontId="5" fillId="0" borderId="64" xfId="0" applyNumberFormat="1" applyFont="1" applyFill="1" applyBorder="1" applyAlignment="1">
      <alignment horizontal="center" vertical="center"/>
    </xf>
    <xf numFmtId="3" fontId="5" fillId="0" borderId="76" xfId="0" applyNumberFormat="1" applyFont="1" applyFill="1" applyBorder="1" applyAlignment="1">
      <alignment horizontal="center" vertical="center"/>
    </xf>
    <xf numFmtId="3" fontId="5" fillId="0" borderId="59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6" fillId="5" borderId="94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3" fontId="16" fillId="0" borderId="94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10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9" fontId="16" fillId="0" borderId="86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33" fillId="6" borderId="22" xfId="0" applyNumberFormat="1" applyFont="1" applyFill="1" applyBorder="1" applyAlignment="1">
      <alignment horizontal="center" vertical="center" wrapText="1"/>
    </xf>
    <xf numFmtId="49" fontId="33" fillId="6" borderId="6" xfId="0" applyNumberFormat="1" applyFont="1" applyFill="1" applyBorder="1" applyAlignment="1">
      <alignment horizontal="center" vertical="center" wrapText="1"/>
    </xf>
    <xf numFmtId="3" fontId="17" fillId="0" borderId="94" xfId="0" applyNumberFormat="1" applyFont="1" applyFill="1" applyBorder="1" applyAlignment="1">
      <alignment horizontal="center" vertical="center"/>
    </xf>
    <xf numFmtId="3" fontId="17" fillId="0" borderId="24" xfId="0" applyNumberFormat="1" applyFont="1" applyFill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17" fillId="0" borderId="94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16" fillId="0" borderId="94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9" fontId="17" fillId="0" borderId="86" xfId="0" applyNumberFormat="1" applyFont="1" applyFill="1" applyBorder="1" applyAlignment="1">
      <alignment horizontal="center" vertical="center"/>
    </xf>
    <xf numFmtId="9" fontId="17" fillId="0" borderId="7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3" fontId="33" fillId="5" borderId="72" xfId="0" applyNumberFormat="1" applyFont="1" applyFill="1" applyBorder="1" applyAlignment="1">
      <alignment horizontal="center" vertical="center" wrapText="1"/>
    </xf>
    <xf numFmtId="3" fontId="33" fillId="5" borderId="92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3" xfId="0" applyFont="1" applyFill="1" applyBorder="1" applyAlignment="1">
      <alignment horizontal="center" vertical="center"/>
    </xf>
    <xf numFmtId="9" fontId="33" fillId="5" borderId="55" xfId="0" applyNumberFormat="1" applyFont="1" applyFill="1" applyBorder="1" applyAlignment="1">
      <alignment horizontal="center" vertical="center"/>
    </xf>
    <xf numFmtId="9" fontId="33" fillId="5" borderId="57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0" borderId="50" xfId="0" applyNumberFormat="1" applyFont="1" applyFill="1" applyBorder="1" applyAlignment="1">
      <alignment horizontal="center" vertical="center"/>
    </xf>
    <xf numFmtId="49" fontId="5" fillId="0" borderId="59" xfId="0" applyNumberFormat="1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3" fontId="11" fillId="0" borderId="75" xfId="0" applyNumberFormat="1" applyFont="1" applyFill="1" applyBorder="1" applyAlignment="1">
      <alignment horizontal="center"/>
    </xf>
    <xf numFmtId="3" fontId="11" fillId="0" borderId="73" xfId="0" applyNumberFormat="1" applyFont="1" applyFill="1" applyBorder="1" applyAlignment="1">
      <alignment horizontal="center"/>
    </xf>
    <xf numFmtId="3" fontId="11" fillId="0" borderId="7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5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3" fontId="11" fillId="0" borderId="28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4" fillId="0" borderId="52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3" fontId="11" fillId="0" borderId="61" xfId="0" applyNumberFormat="1" applyFont="1" applyFill="1" applyBorder="1" applyAlignment="1">
      <alignment horizontal="center"/>
    </xf>
    <xf numFmtId="3" fontId="11" fillId="0" borderId="30" xfId="0" applyNumberFormat="1" applyFont="1" applyFill="1" applyBorder="1" applyAlignment="1">
      <alignment horizontal="center"/>
    </xf>
    <xf numFmtId="3" fontId="11" fillId="0" borderId="69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19" fillId="4" borderId="48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9" fillId="4" borderId="73" xfId="0" applyFont="1" applyFill="1" applyBorder="1" applyAlignment="1">
      <alignment horizontal="center" vertical="center"/>
    </xf>
    <xf numFmtId="0" fontId="19" fillId="4" borderId="7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right"/>
    </xf>
    <xf numFmtId="0" fontId="6" fillId="0" borderId="78" xfId="0" applyFont="1" applyBorder="1" applyAlignment="1">
      <alignment horizontal="right"/>
    </xf>
    <xf numFmtId="0" fontId="6" fillId="0" borderId="81" xfId="0" applyFont="1" applyBorder="1" applyAlignment="1">
      <alignment horizontal="righ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40" fillId="7" borderId="96" xfId="0" applyNumberFormat="1" applyFont="1" applyFill="1" applyBorder="1" applyAlignment="1" applyProtection="1">
      <alignment horizontal="center" vertical="center"/>
    </xf>
    <xf numFmtId="0" fontId="40" fillId="7" borderId="97" xfId="0" applyNumberFormat="1" applyFont="1" applyFill="1" applyBorder="1" applyAlignment="1" applyProtection="1">
      <alignment horizontal="center" vertical="center"/>
    </xf>
    <xf numFmtId="0" fontId="40" fillId="7" borderId="98" xfId="0" applyNumberFormat="1" applyFont="1" applyFill="1" applyBorder="1" applyAlignment="1" applyProtection="1">
      <alignment horizontal="center" vertical="center"/>
    </xf>
    <xf numFmtId="0" fontId="38" fillId="8" borderId="102" xfId="0" applyNumberFormat="1" applyFont="1" applyFill="1" applyBorder="1" applyAlignment="1" applyProtection="1">
      <alignment horizontal="center" vertical="center"/>
    </xf>
    <xf numFmtId="0" fontId="38" fillId="8" borderId="106" xfId="0" applyNumberFormat="1" applyFont="1" applyFill="1" applyBorder="1" applyAlignment="1" applyProtection="1">
      <alignment horizontal="center" vertical="center"/>
    </xf>
    <xf numFmtId="0" fontId="38" fillId="8" borderId="108" xfId="0" applyNumberFormat="1" applyFont="1" applyFill="1" applyBorder="1" applyAlignment="1" applyProtection="1">
      <alignment horizontal="center" vertical="center"/>
    </xf>
    <xf numFmtId="0" fontId="38" fillId="8" borderId="103" xfId="0" applyNumberFormat="1" applyFont="1" applyFill="1" applyBorder="1" applyAlignment="1" applyProtection="1">
      <alignment horizontal="left" vertical="center"/>
    </xf>
    <xf numFmtId="0" fontId="38" fillId="8" borderId="107" xfId="0" applyNumberFormat="1" applyFont="1" applyFill="1" applyBorder="1" applyAlignment="1" applyProtection="1">
      <alignment horizontal="left" vertical="center"/>
    </xf>
    <xf numFmtId="0" fontId="38" fillId="8" borderId="109" xfId="0" applyNumberFormat="1" applyFont="1" applyFill="1" applyBorder="1" applyAlignment="1" applyProtection="1">
      <alignment horizontal="left" vertical="center"/>
    </xf>
    <xf numFmtId="164" fontId="38" fillId="8" borderId="103" xfId="0" applyNumberFormat="1" applyFont="1" applyFill="1" applyBorder="1" applyAlignment="1" applyProtection="1">
      <alignment horizontal="center" vertical="center"/>
    </xf>
    <xf numFmtId="164" fontId="38" fillId="8" borderId="107" xfId="0" applyNumberFormat="1" applyFont="1" applyFill="1" applyBorder="1" applyAlignment="1" applyProtection="1">
      <alignment horizontal="center" vertical="center"/>
    </xf>
    <xf numFmtId="164" fontId="38" fillId="8" borderId="109" xfId="0" applyNumberFormat="1" applyFont="1" applyFill="1" applyBorder="1" applyAlignment="1" applyProtection="1">
      <alignment horizontal="center" vertical="center"/>
    </xf>
    <xf numFmtId="4" fontId="38" fillId="8" borderId="103" xfId="0" applyNumberFormat="1" applyFont="1" applyFill="1" applyBorder="1" applyAlignment="1" applyProtection="1">
      <alignment horizontal="center" vertical="center"/>
    </xf>
    <xf numFmtId="4" fontId="38" fillId="8" borderId="107" xfId="0" applyNumberFormat="1" applyFont="1" applyFill="1" applyBorder="1" applyAlignment="1" applyProtection="1">
      <alignment horizontal="center" vertical="center"/>
    </xf>
    <xf numFmtId="4" fontId="38" fillId="8" borderId="109" xfId="0" applyNumberFormat="1" applyFont="1" applyFill="1" applyBorder="1" applyAlignment="1" applyProtection="1">
      <alignment horizontal="center" vertical="center"/>
    </xf>
    <xf numFmtId="4" fontId="38" fillId="8" borderId="112" xfId="0" applyNumberFormat="1" applyFont="1" applyFill="1" applyBorder="1" applyAlignment="1" applyProtection="1">
      <alignment horizontal="center" vertical="center"/>
    </xf>
    <xf numFmtId="4" fontId="38" fillId="8" borderId="113" xfId="0" applyNumberFormat="1" applyFont="1" applyFill="1" applyBorder="1" applyAlignment="1" applyProtection="1">
      <alignment horizontal="center" vertical="center"/>
    </xf>
    <xf numFmtId="4" fontId="38" fillId="8" borderId="114" xfId="0" applyNumberFormat="1" applyFont="1" applyFill="1" applyBorder="1" applyAlignment="1" applyProtection="1">
      <alignment horizontal="center" vertical="center"/>
    </xf>
    <xf numFmtId="4" fontId="38" fillId="8" borderId="115" xfId="0" applyNumberFormat="1" applyFont="1" applyFill="1" applyBorder="1" applyAlignment="1" applyProtection="1">
      <alignment horizontal="center" vertical="center"/>
    </xf>
    <xf numFmtId="0" fontId="38" fillId="8" borderId="103" xfId="0" applyNumberFormat="1" applyFont="1" applyFill="1" applyBorder="1" applyAlignment="1" applyProtection="1">
      <alignment horizontal="left" vertical="center" wrapText="1"/>
    </xf>
    <xf numFmtId="0" fontId="38" fillId="8" borderId="107" xfId="0" applyNumberFormat="1" applyFont="1" applyFill="1" applyBorder="1" applyAlignment="1" applyProtection="1">
      <alignment horizontal="left" vertical="center" wrapText="1"/>
    </xf>
    <xf numFmtId="0" fontId="38" fillId="8" borderId="109" xfId="0" applyNumberFormat="1" applyFont="1" applyFill="1" applyBorder="1" applyAlignment="1" applyProtection="1">
      <alignment horizontal="left" vertical="center" wrapText="1"/>
    </xf>
    <xf numFmtId="0" fontId="37" fillId="0" borderId="0" xfId="0" applyNumberFormat="1" applyFont="1" applyFill="1" applyAlignment="1" applyProtection="1">
      <alignment horizontal="center"/>
    </xf>
    <xf numFmtId="0" fontId="36" fillId="7" borderId="95" xfId="0" applyNumberFormat="1" applyFont="1" applyFill="1" applyBorder="1" applyAlignment="1" applyProtection="1">
      <alignment horizontal="center" vertical="center" wrapText="1"/>
    </xf>
    <xf numFmtId="0" fontId="36" fillId="7" borderId="99" xfId="0" applyNumberFormat="1" applyFont="1" applyFill="1" applyBorder="1" applyAlignment="1" applyProtection="1">
      <alignment horizontal="center" vertical="center" wrapText="1"/>
    </xf>
    <xf numFmtId="0" fontId="36" fillId="7" borderId="96" xfId="0" applyNumberFormat="1" applyFont="1" applyFill="1" applyBorder="1" applyAlignment="1" applyProtection="1">
      <alignment horizontal="center" vertical="center"/>
    </xf>
    <xf numFmtId="0" fontId="36" fillId="7" borderId="97" xfId="0" applyNumberFormat="1" applyFont="1" applyFill="1" applyBorder="1" applyAlignment="1" applyProtection="1">
      <alignment vertical="center"/>
    </xf>
    <xf numFmtId="0" fontId="36" fillId="7" borderId="98" xfId="0" applyNumberFormat="1" applyFont="1" applyFill="1" applyBorder="1" applyAlignment="1" applyProtection="1">
      <alignment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0000000}"/>
    <cellStyle name="Normal_Донације" xfId="3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148"/>
  <sheetViews>
    <sheetView showGridLines="0" workbookViewId="0">
      <selection activeCell="H32" sqref="H32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197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10"/>
      <c r="H1" s="209"/>
      <c r="I1" s="209" t="s">
        <v>671</v>
      </c>
      <c r="J1" s="311"/>
      <c r="K1" s="311"/>
    </row>
    <row r="2" spans="1:11" ht="20.25" customHeight="1" x14ac:dyDescent="0.25">
      <c r="B2" s="491" t="s">
        <v>579</v>
      </c>
      <c r="C2" s="491"/>
      <c r="D2" s="491"/>
      <c r="E2" s="491"/>
      <c r="F2" s="491"/>
      <c r="G2" s="491"/>
      <c r="H2" s="491"/>
      <c r="I2" s="491"/>
    </row>
    <row r="3" spans="1:11" ht="19.5" customHeight="1" x14ac:dyDescent="0.25">
      <c r="B3" s="491" t="s">
        <v>768</v>
      </c>
      <c r="C3" s="491"/>
      <c r="D3" s="491"/>
      <c r="E3" s="491"/>
      <c r="F3" s="491"/>
      <c r="G3" s="491"/>
      <c r="H3" s="491"/>
      <c r="I3" s="491"/>
    </row>
    <row r="4" spans="1:11" ht="12" customHeight="1" x14ac:dyDescent="0.25">
      <c r="B4" s="312"/>
      <c r="C4" s="312"/>
      <c r="D4" s="312"/>
      <c r="E4" s="312"/>
      <c r="F4" s="312"/>
      <c r="G4" s="197"/>
      <c r="H4" s="198"/>
      <c r="I4" s="198"/>
    </row>
    <row r="5" spans="1:11" ht="12" customHeight="1" thickBot="1" x14ac:dyDescent="0.3">
      <c r="B5" s="158"/>
      <c r="C5" s="158"/>
      <c r="D5" s="158"/>
      <c r="E5" s="312"/>
      <c r="F5" s="312"/>
      <c r="G5" s="197"/>
      <c r="H5" s="198"/>
      <c r="I5" s="198" t="s">
        <v>128</v>
      </c>
    </row>
    <row r="6" spans="1:11" ht="29.25" customHeight="1" x14ac:dyDescent="0.25">
      <c r="B6" s="492" t="s">
        <v>60</v>
      </c>
      <c r="C6" s="500" t="s">
        <v>61</v>
      </c>
      <c r="D6" s="498" t="s">
        <v>84</v>
      </c>
      <c r="E6" s="494" t="s">
        <v>769</v>
      </c>
      <c r="F6" s="496" t="s">
        <v>770</v>
      </c>
      <c r="G6" s="504" t="s">
        <v>771</v>
      </c>
      <c r="H6" s="505"/>
      <c r="I6" s="502" t="s">
        <v>772</v>
      </c>
    </row>
    <row r="7" spans="1:11" ht="24.75" customHeight="1" x14ac:dyDescent="0.25">
      <c r="A7" s="16"/>
      <c r="B7" s="493"/>
      <c r="C7" s="501"/>
      <c r="D7" s="499"/>
      <c r="E7" s="495"/>
      <c r="F7" s="497"/>
      <c r="G7" s="269" t="s">
        <v>67</v>
      </c>
      <c r="H7" s="348" t="s">
        <v>46</v>
      </c>
      <c r="I7" s="503"/>
    </row>
    <row r="8" spans="1:11" ht="16.5" customHeight="1" thickBot="1" x14ac:dyDescent="0.3">
      <c r="A8" s="82"/>
      <c r="B8" s="313">
        <v>1</v>
      </c>
      <c r="C8" s="231">
        <v>2</v>
      </c>
      <c r="D8" s="314">
        <v>3</v>
      </c>
      <c r="E8" s="230">
        <v>4</v>
      </c>
      <c r="F8" s="314">
        <v>5</v>
      </c>
      <c r="G8" s="207">
        <v>6</v>
      </c>
      <c r="H8" s="349">
        <v>7</v>
      </c>
      <c r="I8" s="208">
        <v>8</v>
      </c>
    </row>
    <row r="9" spans="1:11" ht="20.100000000000001" customHeight="1" x14ac:dyDescent="0.25">
      <c r="A9" s="82"/>
      <c r="B9" s="485"/>
      <c r="C9" s="338" t="s">
        <v>580</v>
      </c>
      <c r="D9" s="487">
        <v>1001</v>
      </c>
      <c r="E9" s="489">
        <f>E11+E14+E17+E18+E19+E20+E21</f>
        <v>1072967</v>
      </c>
      <c r="F9" s="489">
        <f t="shared" ref="F9:H9" si="0">F11+F14+F17+F18+F19+F20+F21</f>
        <v>1228918</v>
      </c>
      <c r="G9" s="489">
        <f t="shared" si="0"/>
        <v>433321</v>
      </c>
      <c r="H9" s="489">
        <f t="shared" si="0"/>
        <v>426388</v>
      </c>
      <c r="I9" s="416">
        <f>IFERROR(H9/G9,"  ")</f>
        <v>0.98400031385508668</v>
      </c>
    </row>
    <row r="10" spans="1:11" ht="13.5" customHeight="1" x14ac:dyDescent="0.25">
      <c r="A10" s="82"/>
      <c r="B10" s="486"/>
      <c r="C10" s="339" t="s">
        <v>581</v>
      </c>
      <c r="D10" s="488"/>
      <c r="E10" s="490"/>
      <c r="F10" s="490"/>
      <c r="G10" s="490"/>
      <c r="H10" s="490"/>
      <c r="I10" s="417" t="str">
        <f>IFERROR(H10/G10,"  ")</f>
        <v xml:space="preserve">  </v>
      </c>
    </row>
    <row r="11" spans="1:11" ht="20.100000000000001" customHeight="1" x14ac:dyDescent="0.25">
      <c r="A11" s="82"/>
      <c r="B11" s="315">
        <v>60</v>
      </c>
      <c r="C11" s="220" t="s">
        <v>582</v>
      </c>
      <c r="D11" s="316">
        <v>1002</v>
      </c>
      <c r="E11" s="318">
        <f>E12+E13</f>
        <v>1021992</v>
      </c>
      <c r="F11" s="318">
        <f t="shared" ref="F11:H11" si="1">F12+F13</f>
        <v>1173463</v>
      </c>
      <c r="G11" s="318">
        <f t="shared" si="1"/>
        <v>417141</v>
      </c>
      <c r="H11" s="318">
        <f t="shared" si="1"/>
        <v>418776</v>
      </c>
      <c r="I11" s="222">
        <f>IFERROR(H11/G11,"  ")</f>
        <v>1.0039195379979431</v>
      </c>
    </row>
    <row r="12" spans="1:11" ht="20.100000000000001" customHeight="1" x14ac:dyDescent="0.25">
      <c r="A12" s="82"/>
      <c r="B12" s="315" t="s">
        <v>583</v>
      </c>
      <c r="C12" s="220" t="s">
        <v>584</v>
      </c>
      <c r="D12" s="316">
        <v>1003</v>
      </c>
      <c r="E12" s="318">
        <v>1021992</v>
      </c>
      <c r="F12" s="319">
        <v>1173463</v>
      </c>
      <c r="G12" s="221">
        <v>417141</v>
      </c>
      <c r="H12" s="319">
        <v>418776</v>
      </c>
      <c r="I12" s="222">
        <f>IFERROR(H12/G12,"  ")</f>
        <v>1.0039195379979431</v>
      </c>
    </row>
    <row r="13" spans="1:11" ht="20.100000000000001" customHeight="1" x14ac:dyDescent="0.25">
      <c r="A13" s="82"/>
      <c r="B13" s="315" t="s">
        <v>585</v>
      </c>
      <c r="C13" s="220" t="s">
        <v>586</v>
      </c>
      <c r="D13" s="316">
        <v>1004</v>
      </c>
      <c r="E13" s="318"/>
      <c r="F13" s="319"/>
      <c r="G13" s="221"/>
      <c r="H13" s="319"/>
      <c r="I13" s="222" t="str">
        <f t="shared" ref="I13:I74" si="2">IFERROR(H13/G13,"  ")</f>
        <v xml:space="preserve">  </v>
      </c>
    </row>
    <row r="14" spans="1:11" ht="20.100000000000001" customHeight="1" x14ac:dyDescent="0.25">
      <c r="A14" s="82"/>
      <c r="B14" s="315">
        <v>61</v>
      </c>
      <c r="C14" s="220" t="s">
        <v>587</v>
      </c>
      <c r="D14" s="316">
        <v>1005</v>
      </c>
      <c r="E14" s="318">
        <f>E15+E16</f>
        <v>44993</v>
      </c>
      <c r="F14" s="318">
        <f t="shared" ref="F14:H14" si="3">F15+F16</f>
        <v>41947</v>
      </c>
      <c r="G14" s="318">
        <f t="shared" si="3"/>
        <v>12965</v>
      </c>
      <c r="H14" s="318">
        <f t="shared" si="3"/>
        <v>5745</v>
      </c>
      <c r="I14" s="222">
        <f t="shared" si="2"/>
        <v>0.4431160817585808</v>
      </c>
    </row>
    <row r="15" spans="1:11" ht="20.100000000000001" customHeight="1" x14ac:dyDescent="0.25">
      <c r="A15" s="82"/>
      <c r="B15" s="315" t="s">
        <v>588</v>
      </c>
      <c r="C15" s="220" t="s">
        <v>589</v>
      </c>
      <c r="D15" s="316">
        <v>1006</v>
      </c>
      <c r="E15" s="318">
        <v>44993</v>
      </c>
      <c r="F15" s="319">
        <v>41947</v>
      </c>
      <c r="G15" s="221">
        <v>12965</v>
      </c>
      <c r="H15" s="319">
        <v>5745</v>
      </c>
      <c r="I15" s="222">
        <f t="shared" si="2"/>
        <v>0.4431160817585808</v>
      </c>
    </row>
    <row r="16" spans="1:11" ht="20.100000000000001" customHeight="1" x14ac:dyDescent="0.25">
      <c r="A16" s="82"/>
      <c r="B16" s="315" t="s">
        <v>590</v>
      </c>
      <c r="C16" s="220" t="s">
        <v>591</v>
      </c>
      <c r="D16" s="316">
        <v>1007</v>
      </c>
      <c r="E16" s="318"/>
      <c r="F16" s="319"/>
      <c r="G16" s="221"/>
      <c r="H16" s="319"/>
      <c r="I16" s="222" t="str">
        <f t="shared" si="2"/>
        <v xml:space="preserve">  </v>
      </c>
    </row>
    <row r="17" spans="1:9" ht="20.100000000000001" customHeight="1" x14ac:dyDescent="0.25">
      <c r="A17" s="82"/>
      <c r="B17" s="315">
        <v>62</v>
      </c>
      <c r="C17" s="220" t="s">
        <v>592</v>
      </c>
      <c r="D17" s="316">
        <v>1008</v>
      </c>
      <c r="E17" s="318">
        <v>5982</v>
      </c>
      <c r="F17" s="319">
        <v>13508</v>
      </c>
      <c r="G17" s="221">
        <v>3215</v>
      </c>
      <c r="H17" s="319">
        <v>1867</v>
      </c>
      <c r="I17" s="222">
        <f t="shared" si="2"/>
        <v>0.5807153965785381</v>
      </c>
    </row>
    <row r="18" spans="1:9" ht="20.100000000000001" customHeight="1" x14ac:dyDescent="0.25">
      <c r="A18" s="82"/>
      <c r="B18" s="315">
        <v>630</v>
      </c>
      <c r="C18" s="220" t="s">
        <v>593</v>
      </c>
      <c r="D18" s="316">
        <v>1009</v>
      </c>
      <c r="E18" s="318"/>
      <c r="F18" s="319"/>
      <c r="G18" s="221"/>
      <c r="H18" s="319"/>
      <c r="I18" s="222" t="str">
        <f t="shared" si="2"/>
        <v xml:space="preserve">  </v>
      </c>
    </row>
    <row r="19" spans="1:9" ht="20.100000000000001" customHeight="1" x14ac:dyDescent="0.25">
      <c r="A19" s="82"/>
      <c r="B19" s="315">
        <v>631</v>
      </c>
      <c r="C19" s="220" t="s">
        <v>594</v>
      </c>
      <c r="D19" s="316">
        <v>1010</v>
      </c>
      <c r="E19" s="318"/>
      <c r="F19" s="319"/>
      <c r="G19" s="221"/>
      <c r="H19" s="319"/>
      <c r="I19" s="222" t="str">
        <f t="shared" si="2"/>
        <v xml:space="preserve">  </v>
      </c>
    </row>
    <row r="20" spans="1:9" ht="20.100000000000001" customHeight="1" x14ac:dyDescent="0.25">
      <c r="A20" s="82"/>
      <c r="B20" s="315" t="s">
        <v>595</v>
      </c>
      <c r="C20" s="220" t="s">
        <v>596</v>
      </c>
      <c r="D20" s="316">
        <v>1011</v>
      </c>
      <c r="E20" s="318"/>
      <c r="F20" s="319"/>
      <c r="G20" s="221"/>
      <c r="H20" s="319"/>
      <c r="I20" s="222" t="str">
        <f t="shared" si="2"/>
        <v xml:space="preserve">  </v>
      </c>
    </row>
    <row r="21" spans="1:9" ht="25.5" customHeight="1" x14ac:dyDescent="0.25">
      <c r="A21" s="82"/>
      <c r="B21" s="315" t="s">
        <v>597</v>
      </c>
      <c r="C21" s="220" t="s">
        <v>598</v>
      </c>
      <c r="D21" s="316">
        <v>1012</v>
      </c>
      <c r="E21" s="318"/>
      <c r="F21" s="319"/>
      <c r="G21" s="221"/>
      <c r="H21" s="319"/>
      <c r="I21" s="222" t="str">
        <f t="shared" si="2"/>
        <v xml:space="preserve">  </v>
      </c>
    </row>
    <row r="22" spans="1:9" ht="20.100000000000001" customHeight="1" x14ac:dyDescent="0.25">
      <c r="A22" s="82"/>
      <c r="B22" s="340"/>
      <c r="C22" s="341" t="s">
        <v>599</v>
      </c>
      <c r="D22" s="342">
        <v>1013</v>
      </c>
      <c r="E22" s="343">
        <f>E23+E24+E25+E29+E30+E31+E32+E33</f>
        <v>963451</v>
      </c>
      <c r="F22" s="343">
        <f t="shared" ref="F22:H22" si="4">F23+F24+F25+F29+F30+F31+F32+F33</f>
        <v>1239470</v>
      </c>
      <c r="G22" s="343">
        <f t="shared" si="4"/>
        <v>418451</v>
      </c>
      <c r="H22" s="343">
        <f t="shared" si="4"/>
        <v>402791</v>
      </c>
      <c r="I22" s="346">
        <f t="shared" si="2"/>
        <v>0.96257626340957481</v>
      </c>
    </row>
    <row r="23" spans="1:9" ht="20.100000000000001" customHeight="1" x14ac:dyDescent="0.25">
      <c r="A23" s="82"/>
      <c r="B23" s="315">
        <v>50</v>
      </c>
      <c r="C23" s="220" t="s">
        <v>600</v>
      </c>
      <c r="D23" s="316">
        <v>1014</v>
      </c>
      <c r="E23" s="318">
        <v>827085</v>
      </c>
      <c r="F23" s="319">
        <v>1024681</v>
      </c>
      <c r="G23" s="221">
        <v>369591</v>
      </c>
      <c r="H23" s="319">
        <v>370386</v>
      </c>
      <c r="I23" s="222">
        <f t="shared" si="2"/>
        <v>1.0021510264048639</v>
      </c>
    </row>
    <row r="24" spans="1:9" ht="20.100000000000001" customHeight="1" x14ac:dyDescent="0.25">
      <c r="A24" s="82"/>
      <c r="B24" s="315">
        <v>51</v>
      </c>
      <c r="C24" s="220" t="s">
        <v>601</v>
      </c>
      <c r="D24" s="316">
        <v>1015</v>
      </c>
      <c r="E24" s="318">
        <v>18466</v>
      </c>
      <c r="F24" s="319">
        <v>46393</v>
      </c>
      <c r="G24" s="221">
        <v>8634</v>
      </c>
      <c r="H24" s="319">
        <v>2701</v>
      </c>
      <c r="I24" s="222">
        <f t="shared" si="2"/>
        <v>0.312832985869817</v>
      </c>
    </row>
    <row r="25" spans="1:9" ht="25.5" customHeight="1" x14ac:dyDescent="0.25">
      <c r="A25" s="82"/>
      <c r="B25" s="315">
        <v>52</v>
      </c>
      <c r="C25" s="220" t="s">
        <v>602</v>
      </c>
      <c r="D25" s="316">
        <v>1016</v>
      </c>
      <c r="E25" s="318">
        <v>56862</v>
      </c>
      <c r="F25" s="318">
        <v>66634</v>
      </c>
      <c r="G25" s="318">
        <v>18583</v>
      </c>
      <c r="H25" s="318">
        <v>17862</v>
      </c>
      <c r="I25" s="222">
        <f t="shared" si="2"/>
        <v>0.96120109777753859</v>
      </c>
    </row>
    <row r="26" spans="1:9" ht="20.100000000000001" customHeight="1" x14ac:dyDescent="0.25">
      <c r="A26" s="82"/>
      <c r="B26" s="315">
        <v>520</v>
      </c>
      <c r="C26" s="220" t="s">
        <v>603</v>
      </c>
      <c r="D26" s="316">
        <v>1017</v>
      </c>
      <c r="E26" s="318">
        <v>42101</v>
      </c>
      <c r="F26" s="319">
        <v>49165</v>
      </c>
      <c r="G26" s="221">
        <v>12419</v>
      </c>
      <c r="H26" s="319">
        <v>12377</v>
      </c>
      <c r="I26" s="222">
        <f t="shared" si="2"/>
        <v>0.99661808519204442</v>
      </c>
    </row>
    <row r="27" spans="1:9" ht="20.100000000000001" customHeight="1" x14ac:dyDescent="0.25">
      <c r="A27" s="82"/>
      <c r="B27" s="315">
        <v>521</v>
      </c>
      <c r="C27" s="220" t="s">
        <v>604</v>
      </c>
      <c r="D27" s="316">
        <v>1018</v>
      </c>
      <c r="E27" s="318">
        <v>7017</v>
      </c>
      <c r="F27" s="319">
        <v>8186</v>
      </c>
      <c r="G27" s="221">
        <v>2068</v>
      </c>
      <c r="H27" s="319">
        <v>2007</v>
      </c>
      <c r="I27" s="222">
        <f t="shared" si="2"/>
        <v>0.97050290135396522</v>
      </c>
    </row>
    <row r="28" spans="1:9" ht="20.100000000000001" customHeight="1" x14ac:dyDescent="0.25">
      <c r="A28" s="82"/>
      <c r="B28" s="315" t="s">
        <v>605</v>
      </c>
      <c r="C28" s="220" t="s">
        <v>606</v>
      </c>
      <c r="D28" s="316">
        <v>1019</v>
      </c>
      <c r="E28" s="318">
        <v>7744</v>
      </c>
      <c r="F28" s="319">
        <v>9283</v>
      </c>
      <c r="G28" s="221">
        <v>4096</v>
      </c>
      <c r="H28" s="319">
        <v>3478</v>
      </c>
      <c r="I28" s="222">
        <f t="shared" si="2"/>
        <v>0.84912109375</v>
      </c>
    </row>
    <row r="29" spans="1:9" ht="20.100000000000001" customHeight="1" x14ac:dyDescent="0.25">
      <c r="A29" s="82"/>
      <c r="B29" s="315">
        <v>540</v>
      </c>
      <c r="C29" s="220" t="s">
        <v>607</v>
      </c>
      <c r="D29" s="316">
        <v>1020</v>
      </c>
      <c r="E29" s="318">
        <v>27192</v>
      </c>
      <c r="F29" s="319">
        <v>26000</v>
      </c>
      <c r="G29" s="221">
        <v>6500</v>
      </c>
      <c r="H29" s="319">
        <v>7308</v>
      </c>
      <c r="I29" s="222">
        <f t="shared" si="2"/>
        <v>1.1243076923076922</v>
      </c>
    </row>
    <row r="30" spans="1:9" ht="25.5" customHeight="1" x14ac:dyDescent="0.25">
      <c r="A30" s="82"/>
      <c r="B30" s="315" t="s">
        <v>608</v>
      </c>
      <c r="C30" s="220" t="s">
        <v>609</v>
      </c>
      <c r="D30" s="316">
        <v>1021</v>
      </c>
      <c r="E30" s="318">
        <v>4782</v>
      </c>
      <c r="F30" s="319"/>
      <c r="G30" s="221"/>
      <c r="H30" s="319"/>
      <c r="I30" s="222" t="str">
        <f t="shared" si="2"/>
        <v xml:space="preserve">  </v>
      </c>
    </row>
    <row r="31" spans="1:9" ht="20.100000000000001" customHeight="1" x14ac:dyDescent="0.25">
      <c r="A31" s="82"/>
      <c r="B31" s="315">
        <v>53</v>
      </c>
      <c r="C31" s="220" t="s">
        <v>610</v>
      </c>
      <c r="D31" s="316">
        <v>1022</v>
      </c>
      <c r="E31" s="318">
        <v>8425</v>
      </c>
      <c r="F31" s="319">
        <v>45370</v>
      </c>
      <c r="G31" s="221">
        <v>6050</v>
      </c>
      <c r="H31" s="319">
        <v>2095</v>
      </c>
      <c r="I31" s="222">
        <f t="shared" si="2"/>
        <v>0.34628099173553717</v>
      </c>
    </row>
    <row r="32" spans="1:9" ht="20.100000000000001" customHeight="1" x14ac:dyDescent="0.25">
      <c r="A32" s="82"/>
      <c r="B32" s="315" t="s">
        <v>611</v>
      </c>
      <c r="C32" s="220" t="s">
        <v>612</v>
      </c>
      <c r="D32" s="316">
        <v>1023</v>
      </c>
      <c r="E32" s="318">
        <v>2498</v>
      </c>
      <c r="F32" s="319">
        <v>3000</v>
      </c>
      <c r="G32" s="221">
        <v>0</v>
      </c>
      <c r="H32" s="319"/>
      <c r="I32" s="222" t="str">
        <f t="shared" si="2"/>
        <v xml:space="preserve">  </v>
      </c>
    </row>
    <row r="33" spans="1:9" ht="20.100000000000001" customHeight="1" x14ac:dyDescent="0.25">
      <c r="A33" s="82"/>
      <c r="B33" s="315">
        <v>55</v>
      </c>
      <c r="C33" s="220" t="s">
        <v>613</v>
      </c>
      <c r="D33" s="316">
        <v>1024</v>
      </c>
      <c r="E33" s="318">
        <v>18141</v>
      </c>
      <c r="F33" s="319">
        <v>27392</v>
      </c>
      <c r="G33" s="221">
        <v>9093</v>
      </c>
      <c r="H33" s="319">
        <v>2439</v>
      </c>
      <c r="I33" s="222">
        <f t="shared" si="2"/>
        <v>0.26822830748927745</v>
      </c>
    </row>
    <row r="34" spans="1:9" ht="20.100000000000001" customHeight="1" x14ac:dyDescent="0.25">
      <c r="A34" s="82"/>
      <c r="B34" s="340"/>
      <c r="C34" s="341" t="s">
        <v>614</v>
      </c>
      <c r="D34" s="342">
        <v>1025</v>
      </c>
      <c r="E34" s="343">
        <f>E9-E22</f>
        <v>109516</v>
      </c>
      <c r="F34" s="418">
        <v>0</v>
      </c>
      <c r="G34" s="418">
        <f t="shared" ref="G34:H34" si="5">G9-G22</f>
        <v>14870</v>
      </c>
      <c r="H34" s="343">
        <f t="shared" si="5"/>
        <v>23597</v>
      </c>
      <c r="I34" s="346">
        <f t="shared" si="2"/>
        <v>1.5868863483523874</v>
      </c>
    </row>
    <row r="35" spans="1:9" ht="20.100000000000001" customHeight="1" x14ac:dyDescent="0.25">
      <c r="A35" s="82"/>
      <c r="B35" s="340"/>
      <c r="C35" s="341" t="s">
        <v>615</v>
      </c>
      <c r="D35" s="342">
        <v>1026</v>
      </c>
      <c r="E35" s="343"/>
      <c r="F35" s="344">
        <f>F22-F9</f>
        <v>10552</v>
      </c>
      <c r="G35" s="345"/>
      <c r="H35" s="344"/>
      <c r="I35" s="346" t="str">
        <f t="shared" si="2"/>
        <v xml:space="preserve">  </v>
      </c>
    </row>
    <row r="36" spans="1:9" ht="20.100000000000001" customHeight="1" x14ac:dyDescent="0.25">
      <c r="A36" s="82"/>
      <c r="B36" s="486"/>
      <c r="C36" s="347" t="s">
        <v>616</v>
      </c>
      <c r="D36" s="488">
        <v>1027</v>
      </c>
      <c r="E36" s="506">
        <f>E38+E39+E40+E41</f>
        <v>10187</v>
      </c>
      <c r="F36" s="506">
        <f t="shared" ref="F36:H36" si="6">F38+F39+F40+F41</f>
        <v>10851</v>
      </c>
      <c r="G36" s="506">
        <f t="shared" si="6"/>
        <v>3022</v>
      </c>
      <c r="H36" s="506">
        <f t="shared" si="6"/>
        <v>3156</v>
      </c>
      <c r="I36" s="517">
        <f t="shared" si="2"/>
        <v>1.0443414956982131</v>
      </c>
    </row>
    <row r="37" spans="1:9" ht="14.25" customHeight="1" x14ac:dyDescent="0.25">
      <c r="A37" s="82"/>
      <c r="B37" s="486"/>
      <c r="C37" s="339" t="s">
        <v>617</v>
      </c>
      <c r="D37" s="488"/>
      <c r="E37" s="490"/>
      <c r="F37" s="490"/>
      <c r="G37" s="490"/>
      <c r="H37" s="490"/>
      <c r="I37" s="518" t="str">
        <f t="shared" si="2"/>
        <v xml:space="preserve">  </v>
      </c>
    </row>
    <row r="38" spans="1:9" ht="24" customHeight="1" x14ac:dyDescent="0.25">
      <c r="A38" s="82"/>
      <c r="B38" s="315" t="s">
        <v>618</v>
      </c>
      <c r="C38" s="220" t="s">
        <v>619</v>
      </c>
      <c r="D38" s="316">
        <v>1028</v>
      </c>
      <c r="E38" s="318"/>
      <c r="F38" s="319"/>
      <c r="G38" s="221"/>
      <c r="H38" s="319"/>
      <c r="I38" s="222" t="str">
        <f t="shared" si="2"/>
        <v xml:space="preserve">  </v>
      </c>
    </row>
    <row r="39" spans="1:9" ht="20.100000000000001" customHeight="1" x14ac:dyDescent="0.25">
      <c r="A39" s="82"/>
      <c r="B39" s="315">
        <v>662</v>
      </c>
      <c r="C39" s="220" t="s">
        <v>620</v>
      </c>
      <c r="D39" s="316">
        <v>1029</v>
      </c>
      <c r="E39" s="318">
        <v>10159</v>
      </c>
      <c r="F39" s="319">
        <v>10760</v>
      </c>
      <c r="G39" s="221">
        <v>3000</v>
      </c>
      <c r="H39" s="319">
        <v>3156</v>
      </c>
      <c r="I39" s="222">
        <f t="shared" si="2"/>
        <v>1.052</v>
      </c>
    </row>
    <row r="40" spans="1:9" ht="20.100000000000001" customHeight="1" x14ac:dyDescent="0.25">
      <c r="A40" s="82"/>
      <c r="B40" s="315" t="s">
        <v>126</v>
      </c>
      <c r="C40" s="220" t="s">
        <v>621</v>
      </c>
      <c r="D40" s="316">
        <v>1030</v>
      </c>
      <c r="E40" s="318">
        <v>28</v>
      </c>
      <c r="F40" s="319">
        <v>11</v>
      </c>
      <c r="G40" s="221">
        <v>2</v>
      </c>
      <c r="H40" s="319"/>
      <c r="I40" s="222">
        <f t="shared" si="2"/>
        <v>0</v>
      </c>
    </row>
    <row r="41" spans="1:9" ht="20.100000000000001" customHeight="1" x14ac:dyDescent="0.25">
      <c r="A41" s="82"/>
      <c r="B41" s="315" t="s">
        <v>622</v>
      </c>
      <c r="C41" s="220" t="s">
        <v>623</v>
      </c>
      <c r="D41" s="316">
        <v>1031</v>
      </c>
      <c r="E41" s="318"/>
      <c r="F41" s="319">
        <v>80</v>
      </c>
      <c r="G41" s="221">
        <v>20</v>
      </c>
      <c r="H41" s="319"/>
      <c r="I41" s="222">
        <f t="shared" si="2"/>
        <v>0</v>
      </c>
    </row>
    <row r="42" spans="1:9" ht="20.100000000000001" customHeight="1" x14ac:dyDescent="0.25">
      <c r="A42" s="82"/>
      <c r="B42" s="486"/>
      <c r="C42" s="347" t="s">
        <v>624</v>
      </c>
      <c r="D42" s="488">
        <v>1032</v>
      </c>
      <c r="E42" s="506">
        <f>E44+E45+E46+E47</f>
        <v>58</v>
      </c>
      <c r="F42" s="506">
        <f>F44+F45+F46+F47</f>
        <v>938</v>
      </c>
      <c r="G42" s="506">
        <f t="shared" ref="G42:H42" si="7">G44+G45+G46+G47</f>
        <v>28</v>
      </c>
      <c r="H42" s="506">
        <f t="shared" si="7"/>
        <v>7</v>
      </c>
      <c r="I42" s="517">
        <f t="shared" si="2"/>
        <v>0.25</v>
      </c>
    </row>
    <row r="43" spans="1:9" ht="20.100000000000001" customHeight="1" x14ac:dyDescent="0.25">
      <c r="A43" s="82"/>
      <c r="B43" s="486"/>
      <c r="C43" s="339" t="s">
        <v>625</v>
      </c>
      <c r="D43" s="488"/>
      <c r="E43" s="490"/>
      <c r="F43" s="490"/>
      <c r="G43" s="490"/>
      <c r="H43" s="490"/>
      <c r="I43" s="518" t="str">
        <f t="shared" si="2"/>
        <v xml:space="preserve">  </v>
      </c>
    </row>
    <row r="44" spans="1:9" ht="27.75" customHeight="1" x14ac:dyDescent="0.25">
      <c r="A44" s="82"/>
      <c r="B44" s="315" t="s">
        <v>626</v>
      </c>
      <c r="C44" s="220" t="s">
        <v>627</v>
      </c>
      <c r="D44" s="316">
        <v>1033</v>
      </c>
      <c r="E44" s="318"/>
      <c r="F44" s="319"/>
      <c r="G44" s="221"/>
      <c r="H44" s="319"/>
      <c r="I44" s="222" t="str">
        <f t="shared" si="2"/>
        <v xml:space="preserve">  </v>
      </c>
    </row>
    <row r="45" spans="1:9" ht="20.100000000000001" customHeight="1" x14ac:dyDescent="0.25">
      <c r="A45" s="82"/>
      <c r="B45" s="315">
        <v>562</v>
      </c>
      <c r="C45" s="220" t="s">
        <v>628</v>
      </c>
      <c r="D45" s="316">
        <v>1034</v>
      </c>
      <c r="E45" s="318">
        <v>30</v>
      </c>
      <c r="F45" s="319">
        <v>868</v>
      </c>
      <c r="G45" s="221">
        <v>10</v>
      </c>
      <c r="H45" s="319">
        <v>2</v>
      </c>
      <c r="I45" s="222">
        <f t="shared" si="2"/>
        <v>0.2</v>
      </c>
    </row>
    <row r="46" spans="1:9" ht="20.100000000000001" customHeight="1" x14ac:dyDescent="0.25">
      <c r="A46" s="82"/>
      <c r="B46" s="315" t="s">
        <v>127</v>
      </c>
      <c r="C46" s="220" t="s">
        <v>629</v>
      </c>
      <c r="D46" s="316">
        <v>1035</v>
      </c>
      <c r="E46" s="318">
        <v>28</v>
      </c>
      <c r="F46" s="319">
        <v>30</v>
      </c>
      <c r="G46" s="221">
        <v>8</v>
      </c>
      <c r="H46" s="319">
        <v>5</v>
      </c>
      <c r="I46" s="222">
        <f t="shared" si="2"/>
        <v>0.625</v>
      </c>
    </row>
    <row r="47" spans="1:9" ht="20.100000000000001" customHeight="1" x14ac:dyDescent="0.25">
      <c r="A47" s="82"/>
      <c r="B47" s="315" t="s">
        <v>630</v>
      </c>
      <c r="C47" s="220" t="s">
        <v>631</v>
      </c>
      <c r="D47" s="316">
        <v>1036</v>
      </c>
      <c r="E47" s="318"/>
      <c r="F47" s="319">
        <v>40</v>
      </c>
      <c r="G47" s="221">
        <v>10</v>
      </c>
      <c r="H47" s="319"/>
      <c r="I47" s="222">
        <f t="shared" si="2"/>
        <v>0</v>
      </c>
    </row>
    <row r="48" spans="1:9" ht="20.100000000000001" customHeight="1" x14ac:dyDescent="0.25">
      <c r="A48" s="82"/>
      <c r="B48" s="315"/>
      <c r="C48" s="211" t="s">
        <v>632</v>
      </c>
      <c r="D48" s="316">
        <v>1037</v>
      </c>
      <c r="E48" s="318">
        <f>E36-E42</f>
        <v>10129</v>
      </c>
      <c r="F48" s="318">
        <f t="shared" ref="F48:H48" si="8">F36-F42</f>
        <v>9913</v>
      </c>
      <c r="G48" s="318">
        <f t="shared" si="8"/>
        <v>2994</v>
      </c>
      <c r="H48" s="318">
        <f t="shared" si="8"/>
        <v>3149</v>
      </c>
      <c r="I48" s="222">
        <f t="shared" si="2"/>
        <v>1.0517702070808284</v>
      </c>
    </row>
    <row r="49" spans="1:9" ht="20.100000000000001" customHeight="1" x14ac:dyDescent="0.25">
      <c r="A49" s="82"/>
      <c r="B49" s="315"/>
      <c r="C49" s="211" t="s">
        <v>633</v>
      </c>
      <c r="D49" s="316">
        <v>1038</v>
      </c>
      <c r="E49" s="318"/>
      <c r="F49" s="319"/>
      <c r="G49" s="221"/>
      <c r="H49" s="319"/>
      <c r="I49" s="222" t="str">
        <f t="shared" si="2"/>
        <v xml:space="preserve">  </v>
      </c>
    </row>
    <row r="50" spans="1:9" ht="34.5" customHeight="1" x14ac:dyDescent="0.25">
      <c r="A50" s="82"/>
      <c r="B50" s="315" t="s">
        <v>634</v>
      </c>
      <c r="C50" s="211" t="s">
        <v>635</v>
      </c>
      <c r="D50" s="316">
        <v>1039</v>
      </c>
      <c r="E50" s="318">
        <v>12568</v>
      </c>
      <c r="F50" s="319">
        <v>10000</v>
      </c>
      <c r="G50" s="221">
        <v>1000</v>
      </c>
      <c r="H50" s="319"/>
      <c r="I50" s="222">
        <f t="shared" si="2"/>
        <v>0</v>
      </c>
    </row>
    <row r="51" spans="1:9" ht="35.25" customHeight="1" x14ac:dyDescent="0.25">
      <c r="A51" s="82"/>
      <c r="B51" s="315" t="s">
        <v>636</v>
      </c>
      <c r="C51" s="211" t="s">
        <v>637</v>
      </c>
      <c r="D51" s="316">
        <v>1040</v>
      </c>
      <c r="E51" s="318">
        <v>20356</v>
      </c>
      <c r="F51" s="319">
        <v>2000</v>
      </c>
      <c r="G51" s="221"/>
      <c r="H51" s="319"/>
      <c r="I51" s="222" t="str">
        <f t="shared" si="2"/>
        <v xml:space="preserve">  </v>
      </c>
    </row>
    <row r="52" spans="1:9" ht="20.100000000000001" customHeight="1" x14ac:dyDescent="0.25">
      <c r="A52" s="82"/>
      <c r="B52" s="340">
        <v>67</v>
      </c>
      <c r="C52" s="341" t="s">
        <v>638</v>
      </c>
      <c r="D52" s="342">
        <v>1041</v>
      </c>
      <c r="E52" s="343">
        <v>83</v>
      </c>
      <c r="F52" s="344">
        <v>800</v>
      </c>
      <c r="G52" s="345">
        <v>200</v>
      </c>
      <c r="H52" s="344"/>
      <c r="I52" s="346">
        <f t="shared" si="2"/>
        <v>0</v>
      </c>
    </row>
    <row r="53" spans="1:9" ht="20.100000000000001" customHeight="1" x14ac:dyDescent="0.25">
      <c r="A53" s="82"/>
      <c r="B53" s="340">
        <v>57</v>
      </c>
      <c r="C53" s="341" t="s">
        <v>639</v>
      </c>
      <c r="D53" s="342">
        <v>1042</v>
      </c>
      <c r="E53" s="343">
        <v>2927</v>
      </c>
      <c r="F53" s="344">
        <v>2020</v>
      </c>
      <c r="G53" s="345">
        <v>455</v>
      </c>
      <c r="H53" s="344">
        <v>445</v>
      </c>
      <c r="I53" s="346">
        <f t="shared" si="2"/>
        <v>0.97802197802197799</v>
      </c>
    </row>
    <row r="54" spans="1:9" ht="20.100000000000001" customHeight="1" x14ac:dyDescent="0.25">
      <c r="A54" s="82"/>
      <c r="B54" s="486"/>
      <c r="C54" s="347" t="s">
        <v>640</v>
      </c>
      <c r="D54" s="488">
        <v>1043</v>
      </c>
      <c r="E54" s="506">
        <f>E9+E36+E52+E50</f>
        <v>1095805</v>
      </c>
      <c r="F54" s="506">
        <f t="shared" ref="F54:H54" si="9">F9+F36+F52+F50</f>
        <v>1250569</v>
      </c>
      <c r="G54" s="506">
        <f t="shared" si="9"/>
        <v>437543</v>
      </c>
      <c r="H54" s="506">
        <f t="shared" si="9"/>
        <v>429544</v>
      </c>
      <c r="I54" s="517">
        <f t="shared" si="2"/>
        <v>0.98171836825180614</v>
      </c>
    </row>
    <row r="55" spans="1:9" ht="12" customHeight="1" x14ac:dyDescent="0.25">
      <c r="A55" s="82"/>
      <c r="B55" s="486"/>
      <c r="C55" s="339" t="s">
        <v>641</v>
      </c>
      <c r="D55" s="488"/>
      <c r="E55" s="490"/>
      <c r="F55" s="490"/>
      <c r="G55" s="490"/>
      <c r="H55" s="490"/>
      <c r="I55" s="518" t="str">
        <f t="shared" si="2"/>
        <v xml:space="preserve">  </v>
      </c>
    </row>
    <row r="56" spans="1:9" ht="20.100000000000001" customHeight="1" x14ac:dyDescent="0.25">
      <c r="A56" s="82"/>
      <c r="B56" s="486"/>
      <c r="C56" s="347" t="s">
        <v>642</v>
      </c>
      <c r="D56" s="488">
        <v>1044</v>
      </c>
      <c r="E56" s="506">
        <f>E53+E51+E42+E22</f>
        <v>986792</v>
      </c>
      <c r="F56" s="506">
        <f t="shared" ref="F56:H56" si="10">F53+F51+F42+F22</f>
        <v>1244428</v>
      </c>
      <c r="G56" s="506">
        <f t="shared" si="10"/>
        <v>418934</v>
      </c>
      <c r="H56" s="506">
        <f t="shared" si="10"/>
        <v>403243</v>
      </c>
      <c r="I56" s="517">
        <f t="shared" si="2"/>
        <v>0.96254541288126527</v>
      </c>
    </row>
    <row r="57" spans="1:9" ht="13.5" customHeight="1" x14ac:dyDescent="0.25">
      <c r="A57" s="82"/>
      <c r="B57" s="486"/>
      <c r="C57" s="339" t="s">
        <v>643</v>
      </c>
      <c r="D57" s="488"/>
      <c r="E57" s="490"/>
      <c r="F57" s="490"/>
      <c r="G57" s="490"/>
      <c r="H57" s="490"/>
      <c r="I57" s="518" t="str">
        <f t="shared" si="2"/>
        <v xml:space="preserve">  </v>
      </c>
    </row>
    <row r="58" spans="1:9" ht="20.100000000000001" customHeight="1" x14ac:dyDescent="0.25">
      <c r="A58" s="82"/>
      <c r="B58" s="315"/>
      <c r="C58" s="211" t="s">
        <v>644</v>
      </c>
      <c r="D58" s="316">
        <v>1045</v>
      </c>
      <c r="E58" s="318">
        <f>E54-E56</f>
        <v>109013</v>
      </c>
      <c r="F58" s="318">
        <f t="shared" ref="F58:H58" si="11">F54-F56</f>
        <v>6141</v>
      </c>
      <c r="G58" s="318">
        <f t="shared" si="11"/>
        <v>18609</v>
      </c>
      <c r="H58" s="318">
        <f t="shared" si="11"/>
        <v>26301</v>
      </c>
      <c r="I58" s="222">
        <f t="shared" si="2"/>
        <v>1.4133483798162179</v>
      </c>
    </row>
    <row r="59" spans="1:9" ht="20.100000000000001" customHeight="1" x14ac:dyDescent="0.25">
      <c r="A59" s="82"/>
      <c r="B59" s="315"/>
      <c r="C59" s="211" t="s">
        <v>645</v>
      </c>
      <c r="D59" s="316">
        <v>1046</v>
      </c>
      <c r="E59" s="318"/>
      <c r="F59" s="319"/>
      <c r="G59" s="221"/>
      <c r="H59" s="319"/>
      <c r="I59" s="222" t="str">
        <f t="shared" si="2"/>
        <v xml:space="preserve">  </v>
      </c>
    </row>
    <row r="60" spans="1:9" ht="41.25" customHeight="1" x14ac:dyDescent="0.25">
      <c r="A60" s="82"/>
      <c r="B60" s="315" t="s">
        <v>92</v>
      </c>
      <c r="C60" s="211" t="s">
        <v>646</v>
      </c>
      <c r="D60" s="316">
        <v>1047</v>
      </c>
      <c r="E60" s="318">
        <v>30</v>
      </c>
      <c r="F60" s="319"/>
      <c r="G60" s="221"/>
      <c r="H60" s="319"/>
      <c r="I60" s="222" t="str">
        <f t="shared" si="2"/>
        <v xml:space="preserve">  </v>
      </c>
    </row>
    <row r="61" spans="1:9" ht="45" customHeight="1" x14ac:dyDescent="0.25">
      <c r="A61" s="82"/>
      <c r="B61" s="315" t="s">
        <v>647</v>
      </c>
      <c r="C61" s="211" t="s">
        <v>648</v>
      </c>
      <c r="D61" s="316">
        <v>1048</v>
      </c>
      <c r="E61" s="318"/>
      <c r="F61" s="319"/>
      <c r="G61" s="221"/>
      <c r="H61" s="319"/>
      <c r="I61" s="222" t="str">
        <f t="shared" si="2"/>
        <v xml:space="preserve">  </v>
      </c>
    </row>
    <row r="62" spans="1:9" ht="20.100000000000001" customHeight="1" x14ac:dyDescent="0.25">
      <c r="A62" s="82"/>
      <c r="B62" s="509"/>
      <c r="C62" s="216" t="s">
        <v>649</v>
      </c>
      <c r="D62" s="510">
        <v>1049</v>
      </c>
      <c r="E62" s="511">
        <f>E58-E59+E60-E61</f>
        <v>109043</v>
      </c>
      <c r="F62" s="511">
        <f t="shared" ref="F62:H62" si="12">F58-F59+F60-F61</f>
        <v>6141</v>
      </c>
      <c r="G62" s="511">
        <f t="shared" si="12"/>
        <v>18609</v>
      </c>
      <c r="H62" s="511">
        <f t="shared" si="12"/>
        <v>26301</v>
      </c>
      <c r="I62" s="521">
        <f t="shared" si="2"/>
        <v>1.4133483798162179</v>
      </c>
    </row>
    <row r="63" spans="1:9" ht="12.75" customHeight="1" x14ac:dyDescent="0.25">
      <c r="A63" s="82"/>
      <c r="B63" s="509"/>
      <c r="C63" s="217" t="s">
        <v>670</v>
      </c>
      <c r="D63" s="510"/>
      <c r="E63" s="512"/>
      <c r="F63" s="512"/>
      <c r="G63" s="512"/>
      <c r="H63" s="512"/>
      <c r="I63" s="522" t="str">
        <f t="shared" si="2"/>
        <v xml:space="preserve">  </v>
      </c>
    </row>
    <row r="64" spans="1:9" ht="20.100000000000001" customHeight="1" x14ac:dyDescent="0.25">
      <c r="A64" s="82"/>
      <c r="B64" s="509"/>
      <c r="C64" s="216" t="s">
        <v>650</v>
      </c>
      <c r="D64" s="510">
        <v>1050</v>
      </c>
      <c r="E64" s="511"/>
      <c r="F64" s="513"/>
      <c r="G64" s="523"/>
      <c r="H64" s="513"/>
      <c r="I64" s="519" t="str">
        <f t="shared" si="2"/>
        <v xml:space="preserve">  </v>
      </c>
    </row>
    <row r="65" spans="1:9" ht="14.25" customHeight="1" x14ac:dyDescent="0.25">
      <c r="A65" s="82"/>
      <c r="B65" s="509"/>
      <c r="C65" s="217" t="s">
        <v>651</v>
      </c>
      <c r="D65" s="510"/>
      <c r="E65" s="512"/>
      <c r="F65" s="514"/>
      <c r="G65" s="524"/>
      <c r="H65" s="514"/>
      <c r="I65" s="520" t="str">
        <f t="shared" si="2"/>
        <v xml:space="preserve">  </v>
      </c>
    </row>
    <row r="66" spans="1:9" ht="20.100000000000001" customHeight="1" x14ac:dyDescent="0.25">
      <c r="A66" s="82"/>
      <c r="B66" s="315"/>
      <c r="C66" s="211" t="s">
        <v>652</v>
      </c>
      <c r="D66" s="316"/>
      <c r="E66" s="318"/>
      <c r="F66" s="319"/>
      <c r="G66" s="221"/>
      <c r="H66" s="319"/>
      <c r="I66" s="222" t="str">
        <f t="shared" si="2"/>
        <v xml:space="preserve">  </v>
      </c>
    </row>
    <row r="67" spans="1:9" ht="20.100000000000001" customHeight="1" x14ac:dyDescent="0.25">
      <c r="A67" s="82"/>
      <c r="B67" s="315">
        <v>721</v>
      </c>
      <c r="C67" s="220" t="s">
        <v>653</v>
      </c>
      <c r="D67" s="316">
        <v>1051</v>
      </c>
      <c r="E67" s="318">
        <v>21894</v>
      </c>
      <c r="F67" s="319">
        <v>921</v>
      </c>
      <c r="G67" s="221">
        <v>2791</v>
      </c>
      <c r="H67" s="319">
        <f>H62*15/100</f>
        <v>3945.15</v>
      </c>
      <c r="I67" s="222">
        <f t="shared" si="2"/>
        <v>1.4135256180580438</v>
      </c>
    </row>
    <row r="68" spans="1:9" ht="20.100000000000001" customHeight="1" x14ac:dyDescent="0.25">
      <c r="A68" s="82"/>
      <c r="B68" s="315" t="s">
        <v>654</v>
      </c>
      <c r="C68" s="220" t="s">
        <v>655</v>
      </c>
      <c r="D68" s="316">
        <v>1052</v>
      </c>
      <c r="E68" s="318">
        <v>543</v>
      </c>
      <c r="F68" s="319"/>
      <c r="G68" s="221"/>
      <c r="H68" s="319"/>
      <c r="I68" s="222" t="str">
        <f t="shared" si="2"/>
        <v xml:space="preserve">  </v>
      </c>
    </row>
    <row r="69" spans="1:9" ht="20.100000000000001" customHeight="1" x14ac:dyDescent="0.25">
      <c r="A69" s="82"/>
      <c r="B69" s="315" t="s">
        <v>656</v>
      </c>
      <c r="C69" s="220" t="s">
        <v>657</v>
      </c>
      <c r="D69" s="316">
        <v>1053</v>
      </c>
      <c r="E69" s="318"/>
      <c r="F69" s="319"/>
      <c r="G69" s="221"/>
      <c r="H69" s="319"/>
      <c r="I69" s="222" t="str">
        <f t="shared" si="2"/>
        <v xml:space="preserve">  </v>
      </c>
    </row>
    <row r="70" spans="1:9" ht="20.100000000000001" customHeight="1" x14ac:dyDescent="0.25">
      <c r="A70" s="82"/>
      <c r="B70" s="315">
        <v>723</v>
      </c>
      <c r="C70" s="211" t="s">
        <v>658</v>
      </c>
      <c r="D70" s="316">
        <v>1054</v>
      </c>
      <c r="E70" s="318"/>
      <c r="F70" s="319"/>
      <c r="G70" s="221"/>
      <c r="H70" s="319"/>
      <c r="I70" s="222" t="str">
        <f t="shared" si="2"/>
        <v xml:space="preserve">  </v>
      </c>
    </row>
    <row r="71" spans="1:9" ht="20.100000000000001" customHeight="1" x14ac:dyDescent="0.25">
      <c r="A71" s="82"/>
      <c r="B71" s="486"/>
      <c r="C71" s="347" t="s">
        <v>659</v>
      </c>
      <c r="D71" s="488">
        <v>1055</v>
      </c>
      <c r="E71" s="506">
        <f>E62-E64-E67-E68+E69-E70</f>
        <v>86606</v>
      </c>
      <c r="F71" s="506">
        <f t="shared" ref="F71:H71" si="13">F62-F64-F67-F68+F69-F70</f>
        <v>5220</v>
      </c>
      <c r="G71" s="506">
        <f t="shared" si="13"/>
        <v>15818</v>
      </c>
      <c r="H71" s="506">
        <f t="shared" si="13"/>
        <v>22355.85</v>
      </c>
      <c r="I71" s="517">
        <f t="shared" si="2"/>
        <v>1.4133171070931849</v>
      </c>
    </row>
    <row r="72" spans="1:9" ht="14.25" customHeight="1" x14ac:dyDescent="0.25">
      <c r="A72" s="82"/>
      <c r="B72" s="486"/>
      <c r="C72" s="339" t="s">
        <v>660</v>
      </c>
      <c r="D72" s="488"/>
      <c r="E72" s="490"/>
      <c r="F72" s="490"/>
      <c r="G72" s="490"/>
      <c r="H72" s="490"/>
      <c r="I72" s="518" t="str">
        <f t="shared" si="2"/>
        <v xml:space="preserve">  </v>
      </c>
    </row>
    <row r="73" spans="1:9" ht="20.100000000000001" customHeight="1" x14ac:dyDescent="0.25">
      <c r="A73" s="82"/>
      <c r="B73" s="486"/>
      <c r="C73" s="347" t="s">
        <v>661</v>
      </c>
      <c r="D73" s="488">
        <v>1056</v>
      </c>
      <c r="E73" s="506"/>
      <c r="F73" s="507"/>
      <c r="G73" s="515"/>
      <c r="H73" s="507"/>
      <c r="I73" s="517" t="str">
        <f t="shared" si="2"/>
        <v xml:space="preserve">  </v>
      </c>
    </row>
    <row r="74" spans="1:9" ht="14.25" customHeight="1" x14ac:dyDescent="0.25">
      <c r="A74" s="82"/>
      <c r="B74" s="486"/>
      <c r="C74" s="339" t="s">
        <v>662</v>
      </c>
      <c r="D74" s="488"/>
      <c r="E74" s="490"/>
      <c r="F74" s="508"/>
      <c r="G74" s="516"/>
      <c r="H74" s="508"/>
      <c r="I74" s="518" t="str">
        <f t="shared" si="2"/>
        <v xml:space="preserve">  </v>
      </c>
    </row>
    <row r="75" spans="1:9" ht="20.100000000000001" customHeight="1" x14ac:dyDescent="0.25">
      <c r="A75" s="82"/>
      <c r="B75" s="315"/>
      <c r="C75" s="220" t="s">
        <v>663</v>
      </c>
      <c r="D75" s="316">
        <v>1057</v>
      </c>
      <c r="E75" s="318"/>
      <c r="F75" s="319"/>
      <c r="G75" s="221"/>
      <c r="H75" s="319"/>
      <c r="I75" s="222" t="str">
        <f t="shared" ref="I75:I81" si="14">IFERROR(H75/G75,"  ")</f>
        <v xml:space="preserve">  </v>
      </c>
    </row>
    <row r="76" spans="1:9" ht="20.100000000000001" customHeight="1" x14ac:dyDescent="0.25">
      <c r="A76" s="82"/>
      <c r="B76" s="315"/>
      <c r="C76" s="220" t="s">
        <v>664</v>
      </c>
      <c r="D76" s="316">
        <v>1058</v>
      </c>
      <c r="E76" s="318"/>
      <c r="F76" s="319"/>
      <c r="G76" s="221"/>
      <c r="H76" s="319"/>
      <c r="I76" s="222" t="str">
        <f t="shared" si="14"/>
        <v xml:space="preserve">  </v>
      </c>
    </row>
    <row r="77" spans="1:9" ht="20.100000000000001" customHeight="1" x14ac:dyDescent="0.25">
      <c r="A77" s="82"/>
      <c r="B77" s="315"/>
      <c r="C77" s="220" t="s">
        <v>665</v>
      </c>
      <c r="D77" s="316">
        <v>1059</v>
      </c>
      <c r="E77" s="318"/>
      <c r="F77" s="319"/>
      <c r="G77" s="221"/>
      <c r="H77" s="319"/>
      <c r="I77" s="222" t="str">
        <f t="shared" si="14"/>
        <v xml:space="preserve">  </v>
      </c>
    </row>
    <row r="78" spans="1:9" ht="20.100000000000001" customHeight="1" x14ac:dyDescent="0.25">
      <c r="A78" s="82"/>
      <c r="B78" s="315"/>
      <c r="C78" s="220" t="s">
        <v>666</v>
      </c>
      <c r="D78" s="316">
        <v>1060</v>
      </c>
      <c r="E78" s="318"/>
      <c r="F78" s="319"/>
      <c r="G78" s="221"/>
      <c r="H78" s="319"/>
      <c r="I78" s="222" t="str">
        <f t="shared" si="14"/>
        <v xml:space="preserve">  </v>
      </c>
    </row>
    <row r="79" spans="1:9" ht="20.100000000000001" customHeight="1" x14ac:dyDescent="0.25">
      <c r="A79" s="82"/>
      <c r="B79" s="315"/>
      <c r="C79" s="220" t="s">
        <v>667</v>
      </c>
      <c r="D79" s="316"/>
      <c r="E79" s="318"/>
      <c r="F79" s="319"/>
      <c r="G79" s="221"/>
      <c r="H79" s="319"/>
      <c r="I79" s="222" t="str">
        <f t="shared" si="14"/>
        <v xml:space="preserve">  </v>
      </c>
    </row>
    <row r="80" spans="1:9" ht="20.100000000000001" customHeight="1" x14ac:dyDescent="0.25">
      <c r="A80" s="82"/>
      <c r="B80" s="315"/>
      <c r="C80" s="220" t="s">
        <v>668</v>
      </c>
      <c r="D80" s="316">
        <v>1061</v>
      </c>
      <c r="E80" s="318"/>
      <c r="F80" s="319"/>
      <c r="G80" s="221"/>
      <c r="H80" s="319"/>
      <c r="I80" s="222" t="str">
        <f t="shared" si="14"/>
        <v xml:space="preserve">  </v>
      </c>
    </row>
    <row r="81" spans="1:9" ht="20.100000000000001" customHeight="1" thickBot="1" x14ac:dyDescent="0.3">
      <c r="A81" s="82"/>
      <c r="B81" s="230"/>
      <c r="C81" s="317" t="s">
        <v>669</v>
      </c>
      <c r="D81" s="314">
        <v>1062</v>
      </c>
      <c r="E81" s="320"/>
      <c r="F81" s="321"/>
      <c r="G81" s="309"/>
      <c r="H81" s="321"/>
      <c r="I81" s="228" t="str">
        <f t="shared" si="14"/>
        <v xml:space="preserve">  </v>
      </c>
    </row>
    <row r="82" spans="1:9" x14ac:dyDescent="0.25">
      <c r="B82" s="244"/>
      <c r="G82" s="13"/>
      <c r="H82" s="13"/>
      <c r="I82" s="13"/>
    </row>
    <row r="83" spans="1:9" x14ac:dyDescent="0.25">
      <c r="B83" s="197" t="s">
        <v>576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</sheetData>
  <mergeCells count="71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D6:D7"/>
    <mergeCell ref="C6:C7"/>
    <mergeCell ref="I6:I7"/>
    <mergeCell ref="G6:H6"/>
  </mergeCells>
  <pageMargins left="0.25" right="0.25" top="0.75" bottom="0.75" header="0.3" footer="0.3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W33"/>
  <sheetViews>
    <sheetView showGridLines="0" zoomScale="75" zoomScaleNormal="75" workbookViewId="0">
      <selection activeCell="M18" sqref="M18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84" t="s">
        <v>204</v>
      </c>
    </row>
    <row r="3" spans="1:22" x14ac:dyDescent="0.25">
      <c r="A3" s="8"/>
    </row>
    <row r="4" spans="1:22" ht="20.25" x14ac:dyDescent="0.3">
      <c r="A4" s="8"/>
      <c r="B4" s="642" t="s">
        <v>50</v>
      </c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642"/>
      <c r="U4" s="642"/>
      <c r="V4" s="642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712" t="s">
        <v>20</v>
      </c>
      <c r="C6" s="714" t="s">
        <v>21</v>
      </c>
      <c r="D6" s="716" t="s">
        <v>22</v>
      </c>
      <c r="E6" s="705" t="s">
        <v>200</v>
      </c>
      <c r="F6" s="705" t="s">
        <v>211</v>
      </c>
      <c r="G6" s="705" t="s">
        <v>741</v>
      </c>
      <c r="H6" s="705" t="s">
        <v>742</v>
      </c>
      <c r="I6" s="705" t="s">
        <v>234</v>
      </c>
      <c r="J6" s="705" t="s">
        <v>23</v>
      </c>
      <c r="K6" s="705" t="s">
        <v>235</v>
      </c>
      <c r="L6" s="705" t="s">
        <v>24</v>
      </c>
      <c r="M6" s="705" t="s">
        <v>25</v>
      </c>
      <c r="N6" s="705" t="s">
        <v>26</v>
      </c>
      <c r="O6" s="718" t="s">
        <v>52</v>
      </c>
      <c r="P6" s="719"/>
      <c r="Q6" s="719"/>
      <c r="R6" s="719"/>
      <c r="S6" s="719"/>
      <c r="T6" s="719"/>
      <c r="U6" s="719"/>
      <c r="V6" s="720"/>
    </row>
    <row r="7" spans="1:22" ht="48.75" customHeight="1" thickBot="1" x14ac:dyDescent="0.3">
      <c r="B7" s="713"/>
      <c r="C7" s="715"/>
      <c r="D7" s="717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151" t="s">
        <v>27</v>
      </c>
      <c r="P7" s="151" t="s">
        <v>28</v>
      </c>
      <c r="Q7" s="151" t="s">
        <v>29</v>
      </c>
      <c r="R7" s="151" t="s">
        <v>30</v>
      </c>
      <c r="S7" s="151" t="s">
        <v>31</v>
      </c>
      <c r="T7" s="151" t="s">
        <v>32</v>
      </c>
      <c r="U7" s="151" t="s">
        <v>33</v>
      </c>
      <c r="V7" s="83" t="s">
        <v>34</v>
      </c>
    </row>
    <row r="8" spans="1:22" ht="24.95" customHeight="1" x14ac:dyDescent="0.25">
      <c r="B8" s="85" t="s">
        <v>51</v>
      </c>
      <c r="C8" s="86" t="s">
        <v>738</v>
      </c>
      <c r="D8" s="87" t="s">
        <v>739</v>
      </c>
      <c r="E8" s="87">
        <v>0</v>
      </c>
      <c r="F8" s="87" t="s">
        <v>740</v>
      </c>
      <c r="G8" s="87">
        <v>0</v>
      </c>
      <c r="H8" s="87">
        <v>0</v>
      </c>
      <c r="I8" s="87"/>
      <c r="J8" s="87"/>
      <c r="K8" s="87"/>
      <c r="L8" s="87" t="s">
        <v>785</v>
      </c>
      <c r="M8" s="445">
        <v>0.06</v>
      </c>
      <c r="N8" s="87">
        <v>9</v>
      </c>
      <c r="O8" s="87">
        <v>0</v>
      </c>
      <c r="P8" s="87">
        <v>5000000</v>
      </c>
      <c r="Q8" s="87">
        <v>5000000</v>
      </c>
      <c r="R8" s="87">
        <v>5000000</v>
      </c>
      <c r="S8" s="87">
        <v>0</v>
      </c>
      <c r="T8" s="87">
        <v>276000</v>
      </c>
      <c r="U8" s="87">
        <v>276000</v>
      </c>
      <c r="V8" s="84">
        <v>276000</v>
      </c>
    </row>
    <row r="9" spans="1:22" ht="24.95" customHeight="1" x14ac:dyDescent="0.25">
      <c r="B9" s="88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8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x14ac:dyDescent="0.25">
      <c r="B11" s="88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Bot="1" x14ac:dyDescent="0.3">
      <c r="B12" s="88" t="s">
        <v>1</v>
      </c>
      <c r="C12" s="15"/>
      <c r="D12" s="15"/>
      <c r="E12" s="15"/>
      <c r="F12" s="15"/>
      <c r="G12" s="15"/>
      <c r="H12" s="110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707">
        <v>0</v>
      </c>
      <c r="C13" s="708"/>
      <c r="D13" s="708"/>
      <c r="E13" s="708"/>
      <c r="F13" s="708"/>
      <c r="G13" s="709"/>
      <c r="H13" s="297">
        <v>0</v>
      </c>
      <c r="I13" s="191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</row>
    <row r="14" spans="1:22" ht="24.95" customHeight="1" thickTop="1" x14ac:dyDescent="0.25">
      <c r="B14" s="187" t="s">
        <v>35</v>
      </c>
      <c r="C14" s="188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6"/>
    </row>
    <row r="15" spans="1:22" ht="24.95" customHeight="1" x14ac:dyDescent="0.25">
      <c r="B15" s="88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8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x14ac:dyDescent="0.25">
      <c r="B17" s="88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Bot="1" x14ac:dyDescent="0.3">
      <c r="B18" s="88" t="s">
        <v>1</v>
      </c>
      <c r="C18" s="15"/>
      <c r="D18" s="15"/>
      <c r="E18" s="15"/>
      <c r="F18" s="15"/>
      <c r="G18" s="15"/>
      <c r="H18" s="110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3"/>
    </row>
    <row r="19" spans="2:23" ht="24.95" customHeight="1" thickTop="1" thickBot="1" x14ac:dyDescent="0.3">
      <c r="B19" s="710" t="s">
        <v>233</v>
      </c>
      <c r="C19" s="711"/>
      <c r="D19" s="711"/>
      <c r="E19" s="711"/>
      <c r="F19" s="711"/>
      <c r="G19" s="711"/>
      <c r="H19" s="301"/>
      <c r="I19" s="192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6"/>
    </row>
    <row r="20" spans="2:23" ht="24.95" customHeight="1" thickBot="1" x14ac:dyDescent="0.3">
      <c r="B20" s="699" t="s">
        <v>2</v>
      </c>
      <c r="C20" s="700"/>
      <c r="D20" s="700"/>
      <c r="E20" s="700"/>
      <c r="F20" s="700"/>
      <c r="G20" s="700"/>
      <c r="H20" s="298">
        <v>0</v>
      </c>
      <c r="I20" s="193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ht="24.95" customHeight="1" thickBot="1" x14ac:dyDescent="0.3">
      <c r="B21" s="701" t="s">
        <v>36</v>
      </c>
      <c r="C21" s="702"/>
      <c r="D21" s="702"/>
      <c r="E21" s="702"/>
      <c r="F21" s="702"/>
      <c r="G21" s="702"/>
      <c r="H21" s="299">
        <v>0</v>
      </c>
      <c r="I21" s="193"/>
      <c r="J21" s="16"/>
      <c r="K21" s="16"/>
      <c r="L21" s="16"/>
      <c r="M21" s="16"/>
      <c r="N21" s="16"/>
      <c r="O21" s="16"/>
      <c r="P21" s="16"/>
    </row>
    <row r="22" spans="2:23" ht="24.95" customHeight="1" thickBot="1" x14ac:dyDescent="0.3">
      <c r="B22" s="703" t="s">
        <v>674</v>
      </c>
      <c r="C22" s="704"/>
      <c r="D22" s="704"/>
      <c r="E22" s="704"/>
      <c r="F22" s="704"/>
      <c r="G22" s="704"/>
      <c r="H22" s="300">
        <v>0</v>
      </c>
      <c r="I22" s="16"/>
      <c r="J22" s="16"/>
      <c r="K22" s="16"/>
      <c r="L22" s="16"/>
      <c r="M22" s="16"/>
      <c r="N22" s="16"/>
      <c r="O22" s="16"/>
      <c r="P22" s="16"/>
    </row>
    <row r="24" spans="2:23" x14ac:dyDescent="0.25">
      <c r="B24" s="13" t="s">
        <v>576</v>
      </c>
      <c r="C24" s="51"/>
      <c r="D24" s="8"/>
      <c r="E24" s="8"/>
      <c r="F24" s="8"/>
    </row>
    <row r="25" spans="2:23" x14ac:dyDescent="0.25">
      <c r="B25" s="8"/>
      <c r="C25" s="8"/>
      <c r="D25" s="8"/>
      <c r="E25" s="8"/>
      <c r="F25" s="8"/>
      <c r="G25" s="8"/>
    </row>
    <row r="27" spans="2:23" x14ac:dyDescent="0.25">
      <c r="B27" s="698"/>
      <c r="C27" s="698"/>
      <c r="E27" s="23"/>
      <c r="F27" s="23"/>
      <c r="G27" s="24"/>
      <c r="T27" s="2"/>
    </row>
    <row r="28" spans="2:23" x14ac:dyDescent="0.25">
      <c r="D28" s="23"/>
    </row>
    <row r="30" spans="2:23" x14ac:dyDescent="0.25">
      <c r="F30" s="16"/>
      <c r="G30" s="16"/>
      <c r="H30" s="16"/>
      <c r="I30" s="16"/>
      <c r="J30" s="16"/>
      <c r="K30" s="16"/>
    </row>
    <row r="31" spans="2:23" x14ac:dyDescent="0.25">
      <c r="F31" s="171"/>
      <c r="G31" s="171"/>
      <c r="H31" s="171"/>
      <c r="I31" s="171"/>
      <c r="J31" s="16"/>
      <c r="K31" s="16"/>
    </row>
    <row r="32" spans="2:23" x14ac:dyDescent="0.25">
      <c r="F32" s="171"/>
      <c r="G32" s="171"/>
      <c r="H32" s="171"/>
      <c r="I32" s="171"/>
      <c r="J32" s="16"/>
      <c r="K32" s="16"/>
    </row>
    <row r="33" spans="6:11" x14ac:dyDescent="0.25">
      <c r="F33" s="16"/>
      <c r="G33" s="16"/>
      <c r="H33" s="16"/>
      <c r="I33" s="16"/>
      <c r="J33" s="16"/>
      <c r="K33" s="16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7:C27"/>
    <mergeCell ref="B20:G20"/>
    <mergeCell ref="B21:G21"/>
    <mergeCell ref="B22:G22"/>
    <mergeCell ref="I6:I7"/>
    <mergeCell ref="B13:G13"/>
    <mergeCell ref="B19:G19"/>
  </mergeCells>
  <pageMargins left="0.25" right="0.25" top="0.75" bottom="0.75" header="0.3" footer="0.3"/>
  <pageSetup scale="82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R62"/>
  <sheetViews>
    <sheetView showGridLines="0" topLeftCell="A16" zoomScale="55" zoomScaleNormal="55" workbookViewId="0">
      <selection activeCell="K16" sqref="K16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95"/>
      <c r="C3" s="65"/>
      <c r="D3" s="66"/>
      <c r="E3" s="66"/>
      <c r="F3" s="66"/>
      <c r="G3" s="67" t="s">
        <v>203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725" t="s">
        <v>86</v>
      </c>
      <c r="C7" s="725"/>
      <c r="D7" s="725"/>
      <c r="E7" s="725"/>
      <c r="F7" s="725"/>
      <c r="G7" s="725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02" t="s">
        <v>87</v>
      </c>
      <c r="C12" s="303" t="s">
        <v>84</v>
      </c>
      <c r="D12" s="304" t="s">
        <v>88</v>
      </c>
      <c r="E12" s="304" t="s">
        <v>89</v>
      </c>
      <c r="F12" s="304" t="s">
        <v>90</v>
      </c>
      <c r="G12" s="305" t="s">
        <v>91</v>
      </c>
      <c r="H12" s="50"/>
      <c r="I12" s="50"/>
      <c r="J12" s="724"/>
      <c r="K12" s="724"/>
      <c r="L12" s="724"/>
      <c r="M12" s="724"/>
      <c r="N12" s="724"/>
      <c r="O12" s="724"/>
      <c r="P12" s="724"/>
      <c r="Q12" s="36"/>
      <c r="R12" s="36"/>
    </row>
    <row r="13" spans="2:18" s="35" customFormat="1" ht="19.899999999999999" customHeight="1" x14ac:dyDescent="0.3">
      <c r="B13" s="103">
        <v>1</v>
      </c>
      <c r="C13" s="102">
        <v>2</v>
      </c>
      <c r="D13" s="91">
        <v>3</v>
      </c>
      <c r="E13" s="91">
        <v>4</v>
      </c>
      <c r="F13" s="91">
        <v>5</v>
      </c>
      <c r="G13" s="92">
        <v>6</v>
      </c>
      <c r="H13" s="50"/>
      <c r="I13" s="50"/>
      <c r="J13" s="724"/>
      <c r="K13" s="724"/>
      <c r="L13" s="724"/>
      <c r="M13" s="724"/>
      <c r="N13" s="724"/>
      <c r="O13" s="724"/>
      <c r="P13" s="724"/>
      <c r="Q13" s="36"/>
      <c r="R13" s="36"/>
    </row>
    <row r="14" spans="2:18" s="35" customFormat="1" ht="35.1" customHeight="1" x14ac:dyDescent="0.3">
      <c r="B14" s="726" t="s">
        <v>762</v>
      </c>
      <c r="C14" s="100" t="s">
        <v>743</v>
      </c>
      <c r="D14" s="68" t="s">
        <v>744</v>
      </c>
      <c r="E14" s="68" t="s">
        <v>745</v>
      </c>
      <c r="F14" s="68"/>
      <c r="G14" s="93">
        <v>10000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727"/>
      <c r="C15" s="100" t="s">
        <v>743</v>
      </c>
      <c r="D15" s="68" t="s">
        <v>746</v>
      </c>
      <c r="E15" s="68" t="s">
        <v>745</v>
      </c>
      <c r="F15" s="68"/>
      <c r="G15" s="93">
        <v>0</v>
      </c>
    </row>
    <row r="16" spans="2:18" s="35" customFormat="1" ht="35.1" customHeight="1" x14ac:dyDescent="0.3">
      <c r="B16" s="727"/>
      <c r="C16" s="100" t="s">
        <v>743</v>
      </c>
      <c r="D16" s="68" t="s">
        <v>747</v>
      </c>
      <c r="E16" s="68" t="s">
        <v>745</v>
      </c>
      <c r="F16" s="68"/>
      <c r="G16" s="93">
        <v>0</v>
      </c>
    </row>
    <row r="17" spans="2:7" s="35" customFormat="1" ht="35.1" customHeight="1" x14ac:dyDescent="0.3">
      <c r="B17" s="727"/>
      <c r="C17" s="100" t="s">
        <v>743</v>
      </c>
      <c r="D17" s="68" t="s">
        <v>749</v>
      </c>
      <c r="E17" s="68" t="s">
        <v>748</v>
      </c>
      <c r="F17" s="68"/>
      <c r="G17" s="93">
        <v>1806456</v>
      </c>
    </row>
    <row r="18" spans="2:7" s="35" customFormat="1" ht="35.1" customHeight="1" x14ac:dyDescent="0.3">
      <c r="B18" s="727"/>
      <c r="C18" s="100" t="s">
        <v>743</v>
      </c>
      <c r="D18" s="68" t="s">
        <v>749</v>
      </c>
      <c r="E18" s="68" t="s">
        <v>750</v>
      </c>
      <c r="F18" s="68"/>
      <c r="G18" s="93">
        <v>9726978</v>
      </c>
    </row>
    <row r="19" spans="2:7" s="35" customFormat="1" ht="35.1" customHeight="1" x14ac:dyDescent="0.3">
      <c r="B19" s="727"/>
      <c r="C19" s="100" t="s">
        <v>743</v>
      </c>
      <c r="D19" s="68" t="s">
        <v>749</v>
      </c>
      <c r="E19" s="68" t="s">
        <v>751</v>
      </c>
      <c r="F19" s="68"/>
      <c r="G19" s="93">
        <v>103916927</v>
      </c>
    </row>
    <row r="20" spans="2:7" s="35" customFormat="1" ht="35.1" customHeight="1" x14ac:dyDescent="0.3">
      <c r="B20" s="727"/>
      <c r="C20" s="100" t="s">
        <v>743</v>
      </c>
      <c r="D20" s="68" t="s">
        <v>749</v>
      </c>
      <c r="E20" s="68" t="s">
        <v>752</v>
      </c>
      <c r="F20" s="68"/>
      <c r="G20" s="93">
        <v>48015995</v>
      </c>
    </row>
    <row r="21" spans="2:7" s="35" customFormat="1" ht="35.1" customHeight="1" x14ac:dyDescent="0.3">
      <c r="B21" s="727"/>
      <c r="C21" s="100" t="s">
        <v>743</v>
      </c>
      <c r="D21" s="68" t="s">
        <v>749</v>
      </c>
      <c r="E21" s="68" t="s">
        <v>753</v>
      </c>
      <c r="F21" s="68"/>
      <c r="G21" s="93">
        <v>0</v>
      </c>
    </row>
    <row r="22" spans="2:7" s="35" customFormat="1" ht="35.1" customHeight="1" thickBot="1" x14ac:dyDescent="0.35">
      <c r="B22" s="728"/>
      <c r="C22" s="306" t="s">
        <v>218</v>
      </c>
      <c r="D22" s="104"/>
      <c r="E22" s="104"/>
      <c r="F22" s="104"/>
      <c r="G22" s="307">
        <f>SUM(G13:G21)</f>
        <v>163476362</v>
      </c>
    </row>
    <row r="23" spans="2:7" s="35" customFormat="1" ht="35.1" customHeight="1" x14ac:dyDescent="0.3">
      <c r="B23" s="721" t="s">
        <v>763</v>
      </c>
      <c r="C23" s="101" t="s">
        <v>743</v>
      </c>
      <c r="D23" s="68" t="s">
        <v>744</v>
      </c>
      <c r="E23" s="68" t="s">
        <v>745</v>
      </c>
      <c r="F23" s="96"/>
      <c r="G23" s="97">
        <v>73981</v>
      </c>
    </row>
    <row r="24" spans="2:7" s="35" customFormat="1" ht="35.1" customHeight="1" x14ac:dyDescent="0.3">
      <c r="B24" s="722"/>
      <c r="C24" s="100" t="s">
        <v>743</v>
      </c>
      <c r="D24" s="68" t="s">
        <v>746</v>
      </c>
      <c r="E24" s="68" t="s">
        <v>745</v>
      </c>
      <c r="F24" s="68"/>
      <c r="G24" s="93">
        <v>0</v>
      </c>
    </row>
    <row r="25" spans="2:7" s="35" customFormat="1" ht="35.1" customHeight="1" x14ac:dyDescent="0.3">
      <c r="B25" s="722"/>
      <c r="C25" s="100" t="s">
        <v>743</v>
      </c>
      <c r="D25" s="68" t="s">
        <v>747</v>
      </c>
      <c r="E25" s="68" t="s">
        <v>745</v>
      </c>
      <c r="F25" s="68"/>
      <c r="G25" s="93">
        <v>190081</v>
      </c>
    </row>
    <row r="26" spans="2:7" s="35" customFormat="1" ht="35.1" customHeight="1" x14ac:dyDescent="0.3">
      <c r="B26" s="722"/>
      <c r="C26" s="100" t="s">
        <v>743</v>
      </c>
      <c r="D26" s="68" t="s">
        <v>749</v>
      </c>
      <c r="E26" s="68" t="s">
        <v>748</v>
      </c>
      <c r="F26" s="68"/>
      <c r="G26" s="93">
        <v>840793</v>
      </c>
    </row>
    <row r="27" spans="2:7" s="35" customFormat="1" ht="35.1" customHeight="1" x14ac:dyDescent="0.3">
      <c r="B27" s="722"/>
      <c r="C27" s="100" t="s">
        <v>743</v>
      </c>
      <c r="D27" s="68" t="s">
        <v>749</v>
      </c>
      <c r="E27" s="68" t="s">
        <v>750</v>
      </c>
      <c r="F27" s="68"/>
      <c r="G27" s="93">
        <v>3283660</v>
      </c>
    </row>
    <row r="28" spans="2:7" s="35" customFormat="1" ht="35.1" customHeight="1" x14ac:dyDescent="0.3">
      <c r="B28" s="722"/>
      <c r="C28" s="100" t="s">
        <v>743</v>
      </c>
      <c r="D28" s="68" t="s">
        <v>749</v>
      </c>
      <c r="E28" s="68" t="s">
        <v>751</v>
      </c>
      <c r="F28" s="68"/>
      <c r="G28" s="93">
        <v>136373504</v>
      </c>
    </row>
    <row r="29" spans="2:7" s="35" customFormat="1" ht="35.1" customHeight="1" x14ac:dyDescent="0.3">
      <c r="B29" s="722"/>
      <c r="C29" s="100" t="s">
        <v>743</v>
      </c>
      <c r="D29" s="68" t="s">
        <v>749</v>
      </c>
      <c r="E29" s="68" t="s">
        <v>754</v>
      </c>
      <c r="F29" s="68"/>
      <c r="G29" s="93">
        <v>48173232</v>
      </c>
    </row>
    <row r="30" spans="2:7" s="35" customFormat="1" ht="35.1" customHeight="1" x14ac:dyDescent="0.3">
      <c r="B30" s="722"/>
      <c r="C30" s="100" t="s">
        <v>743</v>
      </c>
      <c r="D30" s="68" t="s">
        <v>749</v>
      </c>
      <c r="E30" s="68" t="s">
        <v>753</v>
      </c>
      <c r="F30" s="68"/>
      <c r="G30" s="93">
        <v>0</v>
      </c>
    </row>
    <row r="31" spans="2:7" s="35" customFormat="1" ht="35.1" customHeight="1" thickBot="1" x14ac:dyDescent="0.35">
      <c r="B31" s="723"/>
      <c r="C31" s="306" t="s">
        <v>218</v>
      </c>
      <c r="D31" s="105"/>
      <c r="E31" s="105"/>
      <c r="F31" s="104"/>
      <c r="G31" s="307">
        <f>SUM(G23:G30)</f>
        <v>188935251</v>
      </c>
    </row>
    <row r="32" spans="2:7" s="35" customFormat="1" ht="35.1" customHeight="1" x14ac:dyDescent="0.3">
      <c r="B32" s="721" t="s">
        <v>764</v>
      </c>
      <c r="C32" s="101" t="s">
        <v>743</v>
      </c>
      <c r="D32" s="68" t="s">
        <v>744</v>
      </c>
      <c r="E32" s="68" t="s">
        <v>745</v>
      </c>
      <c r="F32" s="96"/>
      <c r="G32" s="97"/>
    </row>
    <row r="33" spans="2:7" s="35" customFormat="1" ht="35.1" customHeight="1" x14ac:dyDescent="0.3">
      <c r="B33" s="729"/>
      <c r="C33" s="107" t="s">
        <v>743</v>
      </c>
      <c r="D33" s="68" t="s">
        <v>746</v>
      </c>
      <c r="E33" s="68" t="s">
        <v>745</v>
      </c>
      <c r="F33" s="68"/>
      <c r="G33" s="93"/>
    </row>
    <row r="34" spans="2:7" s="35" customFormat="1" ht="35.1" customHeight="1" x14ac:dyDescent="0.3">
      <c r="B34" s="729"/>
      <c r="C34" s="107" t="s">
        <v>743</v>
      </c>
      <c r="D34" s="68" t="s">
        <v>747</v>
      </c>
      <c r="E34" s="68" t="s">
        <v>745</v>
      </c>
      <c r="F34" s="68"/>
      <c r="G34" s="93"/>
    </row>
    <row r="35" spans="2:7" s="35" customFormat="1" ht="35.1" customHeight="1" x14ac:dyDescent="0.3">
      <c r="B35" s="729"/>
      <c r="C35" s="107" t="s">
        <v>743</v>
      </c>
      <c r="D35" s="68" t="s">
        <v>749</v>
      </c>
      <c r="E35" s="68" t="s">
        <v>748</v>
      </c>
      <c r="F35" s="68"/>
      <c r="G35" s="93"/>
    </row>
    <row r="36" spans="2:7" s="35" customFormat="1" ht="35.1" customHeight="1" x14ac:dyDescent="0.3">
      <c r="B36" s="729"/>
      <c r="C36" s="107" t="s">
        <v>743</v>
      </c>
      <c r="D36" s="68" t="s">
        <v>749</v>
      </c>
      <c r="E36" s="68" t="s">
        <v>750</v>
      </c>
      <c r="F36" s="68"/>
      <c r="G36" s="93"/>
    </row>
    <row r="37" spans="2:7" s="35" customFormat="1" ht="35.1" customHeight="1" x14ac:dyDescent="0.3">
      <c r="B37" s="729"/>
      <c r="C37" s="107" t="s">
        <v>743</v>
      </c>
      <c r="D37" s="68" t="s">
        <v>749</v>
      </c>
      <c r="E37" s="68" t="s">
        <v>751</v>
      </c>
      <c r="F37" s="68"/>
      <c r="G37" s="93"/>
    </row>
    <row r="38" spans="2:7" s="35" customFormat="1" ht="35.1" customHeight="1" x14ac:dyDescent="0.3">
      <c r="B38" s="729"/>
      <c r="C38" s="107" t="s">
        <v>743</v>
      </c>
      <c r="D38" s="68" t="s">
        <v>749</v>
      </c>
      <c r="E38" s="68" t="s">
        <v>754</v>
      </c>
      <c r="F38" s="68"/>
      <c r="G38" s="93"/>
    </row>
    <row r="39" spans="2:7" s="35" customFormat="1" ht="35.1" customHeight="1" x14ac:dyDescent="0.3">
      <c r="B39" s="729"/>
      <c r="C39" s="107" t="s">
        <v>743</v>
      </c>
      <c r="D39" s="68" t="s">
        <v>749</v>
      </c>
      <c r="E39" s="68" t="s">
        <v>753</v>
      </c>
      <c r="F39" s="68"/>
      <c r="G39" s="93">
        <v>0</v>
      </c>
    </row>
    <row r="40" spans="2:7" s="35" customFormat="1" ht="35.1" customHeight="1" thickBot="1" x14ac:dyDescent="0.35">
      <c r="B40" s="730"/>
      <c r="C40" s="306" t="s">
        <v>218</v>
      </c>
      <c r="D40" s="104"/>
      <c r="E40" s="104"/>
      <c r="F40" s="104"/>
      <c r="G40" s="307">
        <f>SUM(G32:G39)</f>
        <v>0</v>
      </c>
    </row>
    <row r="41" spans="2:7" s="35" customFormat="1" ht="35.1" customHeight="1" x14ac:dyDescent="0.3">
      <c r="B41" s="721" t="s">
        <v>765</v>
      </c>
      <c r="C41" s="101" t="s">
        <v>743</v>
      </c>
      <c r="D41" s="68" t="s">
        <v>744</v>
      </c>
      <c r="E41" s="68" t="s">
        <v>745</v>
      </c>
      <c r="F41" s="96"/>
      <c r="G41" s="97"/>
    </row>
    <row r="42" spans="2:7" s="35" customFormat="1" ht="35.1" customHeight="1" x14ac:dyDescent="0.3">
      <c r="B42" s="722"/>
      <c r="C42" s="100" t="s">
        <v>743</v>
      </c>
      <c r="D42" s="68" t="s">
        <v>746</v>
      </c>
      <c r="E42" s="68" t="s">
        <v>745</v>
      </c>
      <c r="F42" s="68"/>
      <c r="G42" s="93"/>
    </row>
    <row r="43" spans="2:7" s="35" customFormat="1" ht="35.1" customHeight="1" x14ac:dyDescent="0.3">
      <c r="B43" s="722"/>
      <c r="C43" s="100" t="s">
        <v>743</v>
      </c>
      <c r="D43" s="68" t="s">
        <v>747</v>
      </c>
      <c r="E43" s="68" t="s">
        <v>745</v>
      </c>
      <c r="F43" s="68"/>
      <c r="G43" s="93"/>
    </row>
    <row r="44" spans="2:7" s="35" customFormat="1" ht="35.1" customHeight="1" x14ac:dyDescent="0.3">
      <c r="B44" s="722"/>
      <c r="C44" s="100" t="s">
        <v>743</v>
      </c>
      <c r="D44" s="68" t="s">
        <v>749</v>
      </c>
      <c r="E44" s="68" t="s">
        <v>748</v>
      </c>
      <c r="F44" s="68"/>
      <c r="G44" s="93"/>
    </row>
    <row r="45" spans="2:7" s="35" customFormat="1" ht="35.1" customHeight="1" x14ac:dyDescent="0.3">
      <c r="B45" s="722"/>
      <c r="C45" s="100" t="s">
        <v>743</v>
      </c>
      <c r="D45" s="68" t="s">
        <v>749</v>
      </c>
      <c r="E45" s="68" t="s">
        <v>750</v>
      </c>
      <c r="F45" s="68"/>
      <c r="G45" s="93"/>
    </row>
    <row r="46" spans="2:7" s="35" customFormat="1" ht="35.1" customHeight="1" x14ac:dyDescent="0.3">
      <c r="B46" s="722"/>
      <c r="C46" s="100" t="s">
        <v>743</v>
      </c>
      <c r="D46" s="68" t="s">
        <v>749</v>
      </c>
      <c r="E46" s="68" t="s">
        <v>751</v>
      </c>
      <c r="F46" s="68"/>
      <c r="G46" s="93"/>
    </row>
    <row r="47" spans="2:7" s="35" customFormat="1" ht="35.1" customHeight="1" x14ac:dyDescent="0.3">
      <c r="B47" s="722"/>
      <c r="C47" s="100" t="s">
        <v>743</v>
      </c>
      <c r="D47" s="68" t="s">
        <v>749</v>
      </c>
      <c r="E47" s="68" t="s">
        <v>754</v>
      </c>
      <c r="F47" s="68"/>
      <c r="G47" s="93"/>
    </row>
    <row r="48" spans="2:7" s="35" customFormat="1" ht="35.1" customHeight="1" x14ac:dyDescent="0.3">
      <c r="B48" s="722"/>
      <c r="C48" s="100" t="s">
        <v>743</v>
      </c>
      <c r="D48" s="68" t="s">
        <v>749</v>
      </c>
      <c r="E48" s="68" t="s">
        <v>753</v>
      </c>
      <c r="F48" s="68"/>
      <c r="G48" s="93"/>
    </row>
    <row r="49" spans="2:10" s="35" customFormat="1" ht="35.1" customHeight="1" thickBot="1" x14ac:dyDescent="0.35">
      <c r="B49" s="723"/>
      <c r="C49" s="306" t="s">
        <v>218</v>
      </c>
      <c r="D49" s="98"/>
      <c r="E49" s="98"/>
      <c r="F49" s="98"/>
      <c r="G49" s="307">
        <f>SUM(G41:G48)</f>
        <v>0</v>
      </c>
    </row>
    <row r="50" spans="2:10" s="35" customFormat="1" ht="35.1" customHeight="1" x14ac:dyDescent="0.3">
      <c r="B50" s="721" t="s">
        <v>766</v>
      </c>
      <c r="C50" s="99" t="s">
        <v>743</v>
      </c>
      <c r="D50" s="68" t="s">
        <v>744</v>
      </c>
      <c r="E50" s="68" t="s">
        <v>745</v>
      </c>
      <c r="F50" s="96"/>
      <c r="G50" s="97"/>
    </row>
    <row r="51" spans="2:10" s="35" customFormat="1" ht="35.1" customHeight="1" x14ac:dyDescent="0.3">
      <c r="B51" s="722"/>
      <c r="C51" s="100" t="s">
        <v>743</v>
      </c>
      <c r="D51" s="68" t="s">
        <v>746</v>
      </c>
      <c r="E51" s="68" t="s">
        <v>745</v>
      </c>
      <c r="F51" s="68"/>
      <c r="G51" s="93"/>
    </row>
    <row r="52" spans="2:10" s="35" customFormat="1" ht="35.1" customHeight="1" x14ac:dyDescent="0.3">
      <c r="B52" s="722"/>
      <c r="C52" s="100" t="s">
        <v>743</v>
      </c>
      <c r="D52" s="68" t="s">
        <v>747</v>
      </c>
      <c r="E52" s="68" t="s">
        <v>745</v>
      </c>
      <c r="F52" s="94"/>
      <c r="G52" s="95"/>
    </row>
    <row r="53" spans="2:10" s="35" customFormat="1" ht="35.1" customHeight="1" x14ac:dyDescent="0.3">
      <c r="B53" s="722"/>
      <c r="C53" s="100" t="s">
        <v>743</v>
      </c>
      <c r="D53" s="68" t="s">
        <v>749</v>
      </c>
      <c r="E53" s="68" t="s">
        <v>748</v>
      </c>
      <c r="F53" s="94"/>
      <c r="G53" s="95"/>
    </row>
    <row r="54" spans="2:10" s="35" customFormat="1" ht="35.1" customHeight="1" x14ac:dyDescent="0.3">
      <c r="B54" s="722"/>
      <c r="C54" s="100" t="s">
        <v>743</v>
      </c>
      <c r="D54" s="68" t="s">
        <v>749</v>
      </c>
      <c r="E54" s="68" t="s">
        <v>750</v>
      </c>
      <c r="F54" s="94"/>
      <c r="G54" s="95"/>
    </row>
    <row r="55" spans="2:10" s="35" customFormat="1" ht="35.1" customHeight="1" x14ac:dyDescent="0.3">
      <c r="B55" s="722"/>
      <c r="C55" s="100" t="s">
        <v>743</v>
      </c>
      <c r="D55" s="68" t="s">
        <v>749</v>
      </c>
      <c r="E55" s="68" t="s">
        <v>751</v>
      </c>
      <c r="F55" s="94"/>
      <c r="G55" s="95"/>
    </row>
    <row r="56" spans="2:10" s="35" customFormat="1" ht="35.1" customHeight="1" x14ac:dyDescent="0.3">
      <c r="B56" s="722"/>
      <c r="C56" s="100" t="s">
        <v>743</v>
      </c>
      <c r="D56" s="68" t="s">
        <v>749</v>
      </c>
      <c r="E56" s="68" t="s">
        <v>754</v>
      </c>
      <c r="F56" s="94"/>
      <c r="G56" s="95"/>
    </row>
    <row r="57" spans="2:10" s="35" customFormat="1" ht="35.1" customHeight="1" x14ac:dyDescent="0.3">
      <c r="B57" s="722"/>
      <c r="C57" s="100" t="s">
        <v>743</v>
      </c>
      <c r="D57" s="68" t="s">
        <v>749</v>
      </c>
      <c r="E57" s="68" t="s">
        <v>753</v>
      </c>
      <c r="F57" s="94"/>
      <c r="G57" s="95">
        <v>0</v>
      </c>
    </row>
    <row r="58" spans="2:10" s="35" customFormat="1" ht="35.1" customHeight="1" thickBot="1" x14ac:dyDescent="0.35">
      <c r="B58" s="723"/>
      <c r="C58" s="306" t="s">
        <v>218</v>
      </c>
      <c r="D58" s="106"/>
      <c r="E58" s="105"/>
      <c r="F58" s="105"/>
      <c r="G58" s="308">
        <f>SUM(G50:G57)</f>
        <v>0</v>
      </c>
    </row>
    <row r="59" spans="2:10" s="35" customFormat="1" ht="20.25" x14ac:dyDescent="0.3">
      <c r="B59" s="62"/>
      <c r="C59" s="63"/>
      <c r="D59" s="62"/>
      <c r="E59" s="62"/>
      <c r="F59" s="62"/>
      <c r="G59" s="62"/>
    </row>
    <row r="60" spans="2:10" ht="19.5" customHeight="1" x14ac:dyDescent="0.25">
      <c r="B60" s="13"/>
      <c r="C60" s="13"/>
      <c r="D60" s="13"/>
      <c r="F60" s="57"/>
      <c r="G60" s="57"/>
      <c r="H60" s="57"/>
      <c r="I60" s="57"/>
      <c r="J60" s="57"/>
    </row>
    <row r="61" spans="2:10" ht="20.25" x14ac:dyDescent="0.3">
      <c r="B61" s="62"/>
      <c r="C61" s="63"/>
      <c r="D61" s="62"/>
      <c r="E61" s="54"/>
      <c r="F61" s="62"/>
      <c r="G61" s="62"/>
    </row>
    <row r="62" spans="2:10" ht="20.25" x14ac:dyDescent="0.3">
      <c r="B62" s="62"/>
      <c r="C62" s="63"/>
      <c r="D62" s="62"/>
      <c r="E62" s="62"/>
      <c r="F62" s="62"/>
      <c r="G62" s="62"/>
    </row>
  </sheetData>
  <mergeCells count="7">
    <mergeCell ref="B50:B58"/>
    <mergeCell ref="B23:B31"/>
    <mergeCell ref="J12:P13"/>
    <mergeCell ref="B7:G7"/>
    <mergeCell ref="B14:B22"/>
    <mergeCell ref="B32:B40"/>
    <mergeCell ref="B41:B49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P36"/>
  <sheetViews>
    <sheetView showGridLines="0" topLeftCell="A4" workbookViewId="0">
      <selection activeCell="C13" sqref="C13:C17"/>
    </sheetView>
  </sheetViews>
  <sheetFormatPr defaultRowHeight="15.75" x14ac:dyDescent="0.25"/>
  <cols>
    <col min="1" max="1" width="1.140625" style="386" customWidth="1"/>
    <col min="2" max="2" width="5.5703125" style="386" customWidth="1"/>
    <col min="3" max="3" width="28.7109375" style="386" customWidth="1"/>
    <col min="4" max="7" width="14.7109375" style="386" customWidth="1"/>
    <col min="8" max="8" width="24.140625" style="386" customWidth="1"/>
    <col min="9" max="16" width="13.7109375" style="386" customWidth="1"/>
    <col min="17" max="17" width="9.140625" style="386" customWidth="1"/>
    <col min="18" max="16384" width="9.140625" style="386"/>
  </cols>
  <sheetData>
    <row r="1" spans="1:16" x14ac:dyDescent="0.25">
      <c r="P1" s="399" t="s">
        <v>202</v>
      </c>
    </row>
    <row r="3" spans="1:16" ht="22.5" x14ac:dyDescent="0.3">
      <c r="B3" s="753" t="s">
        <v>690</v>
      </c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  <c r="O3" s="753"/>
      <c r="P3" s="753"/>
    </row>
    <row r="5" spans="1:16" ht="16.5" thickBot="1" x14ac:dyDescent="0.3">
      <c r="P5" s="387" t="s">
        <v>3</v>
      </c>
    </row>
    <row r="6" spans="1:16" ht="28.5" customHeight="1" thickBot="1" x14ac:dyDescent="0.3">
      <c r="B6" s="754" t="s">
        <v>691</v>
      </c>
      <c r="C6" s="754" t="s">
        <v>692</v>
      </c>
      <c r="D6" s="754" t="s">
        <v>693</v>
      </c>
      <c r="E6" s="754" t="s">
        <v>694</v>
      </c>
      <c r="F6" s="754" t="s">
        <v>695</v>
      </c>
      <c r="G6" s="754" t="s">
        <v>787</v>
      </c>
      <c r="H6" s="754" t="s">
        <v>696</v>
      </c>
      <c r="I6" s="756" t="s">
        <v>786</v>
      </c>
      <c r="J6" s="757"/>
      <c r="K6" s="757"/>
      <c r="L6" s="757"/>
      <c r="M6" s="757"/>
      <c r="N6" s="757"/>
      <c r="O6" s="757"/>
      <c r="P6" s="758"/>
    </row>
    <row r="7" spans="1:16" ht="36" customHeight="1" thickBot="1" x14ac:dyDescent="0.3">
      <c r="B7" s="755"/>
      <c r="C7" s="755"/>
      <c r="D7" s="755"/>
      <c r="E7" s="755"/>
      <c r="F7" s="755"/>
      <c r="G7" s="755"/>
      <c r="H7" s="755"/>
      <c r="I7" s="388" t="s">
        <v>697</v>
      </c>
      <c r="J7" s="388" t="s">
        <v>698</v>
      </c>
      <c r="K7" s="388" t="s">
        <v>699</v>
      </c>
      <c r="L7" s="388" t="s">
        <v>700</v>
      </c>
      <c r="M7" s="388" t="s">
        <v>701</v>
      </c>
      <c r="N7" s="388" t="s">
        <v>702</v>
      </c>
      <c r="O7" s="388" t="s">
        <v>703</v>
      </c>
      <c r="P7" s="389" t="s">
        <v>704</v>
      </c>
    </row>
    <row r="8" spans="1:16" x14ac:dyDescent="0.25">
      <c r="A8" s="390"/>
      <c r="B8" s="734" t="s">
        <v>53</v>
      </c>
      <c r="C8" s="750" t="s">
        <v>804</v>
      </c>
      <c r="D8" s="740">
        <v>2022</v>
      </c>
      <c r="E8" s="740">
        <v>2022</v>
      </c>
      <c r="F8" s="743" t="s">
        <v>805</v>
      </c>
      <c r="G8" s="746">
        <v>0</v>
      </c>
      <c r="H8" s="406" t="s">
        <v>705</v>
      </c>
      <c r="I8" s="391">
        <v>0</v>
      </c>
      <c r="J8" s="391">
        <v>0</v>
      </c>
      <c r="K8" s="391">
        <v>0</v>
      </c>
      <c r="L8" s="391"/>
      <c r="M8" s="391"/>
      <c r="N8" s="391"/>
      <c r="O8" s="391"/>
      <c r="P8" s="392"/>
    </row>
    <row r="9" spans="1:16" x14ac:dyDescent="0.25">
      <c r="A9" s="390"/>
      <c r="B9" s="735"/>
      <c r="C9" s="751"/>
      <c r="D9" s="741"/>
      <c r="E9" s="741"/>
      <c r="F9" s="744"/>
      <c r="G9" s="747"/>
      <c r="H9" s="406" t="s">
        <v>706</v>
      </c>
      <c r="I9" s="391">
        <v>0</v>
      </c>
      <c r="J9" s="391">
        <v>0</v>
      </c>
      <c r="K9" s="391">
        <v>0</v>
      </c>
      <c r="L9" s="391"/>
      <c r="M9" s="391"/>
      <c r="N9" s="391"/>
      <c r="O9" s="391"/>
      <c r="P9" s="392"/>
    </row>
    <row r="10" spans="1:16" x14ac:dyDescent="0.25">
      <c r="A10" s="390"/>
      <c r="B10" s="735"/>
      <c r="C10" s="751"/>
      <c r="D10" s="741"/>
      <c r="E10" s="741"/>
      <c r="F10" s="744"/>
      <c r="G10" s="747"/>
      <c r="H10" s="406" t="s">
        <v>49</v>
      </c>
      <c r="I10" s="391">
        <v>0</v>
      </c>
      <c r="J10" s="391">
        <v>0</v>
      </c>
      <c r="K10" s="391">
        <v>0</v>
      </c>
      <c r="L10" s="391"/>
      <c r="M10" s="391"/>
      <c r="N10" s="391"/>
      <c r="O10" s="391"/>
      <c r="P10" s="392"/>
    </row>
    <row r="11" spans="1:16" x14ac:dyDescent="0.25">
      <c r="A11" s="390"/>
      <c r="B11" s="735"/>
      <c r="C11" s="751"/>
      <c r="D11" s="741"/>
      <c r="E11" s="741"/>
      <c r="F11" s="744"/>
      <c r="G11" s="747"/>
      <c r="H11" s="406" t="s">
        <v>707</v>
      </c>
      <c r="I11" s="391">
        <v>0</v>
      </c>
      <c r="J11" s="391">
        <v>0</v>
      </c>
      <c r="K11" s="391">
        <v>3600000</v>
      </c>
      <c r="L11" s="391"/>
      <c r="M11" s="391"/>
      <c r="N11" s="391"/>
      <c r="O11" s="391"/>
      <c r="P11" s="392"/>
    </row>
    <row r="12" spans="1:16" x14ac:dyDescent="0.25">
      <c r="A12" s="390"/>
      <c r="B12" s="736"/>
      <c r="C12" s="752"/>
      <c r="D12" s="742"/>
      <c r="E12" s="742"/>
      <c r="F12" s="745"/>
      <c r="G12" s="749"/>
      <c r="H12" s="407" t="s">
        <v>708</v>
      </c>
      <c r="I12" s="393">
        <v>0</v>
      </c>
      <c r="J12" s="393">
        <v>0</v>
      </c>
      <c r="K12" s="393">
        <v>3600000</v>
      </c>
      <c r="L12" s="393"/>
      <c r="M12" s="393"/>
      <c r="N12" s="393"/>
      <c r="O12" s="393"/>
      <c r="P12" s="394"/>
    </row>
    <row r="13" spans="1:16" x14ac:dyDescent="0.25">
      <c r="A13" s="390"/>
      <c r="B13" s="734" t="s">
        <v>54</v>
      </c>
      <c r="C13" s="750" t="s">
        <v>807</v>
      </c>
      <c r="D13" s="740">
        <v>2022</v>
      </c>
      <c r="E13" s="740">
        <v>2022</v>
      </c>
      <c r="F13" s="743">
        <v>1800000</v>
      </c>
      <c r="G13" s="746">
        <v>0</v>
      </c>
      <c r="H13" s="406" t="s">
        <v>705</v>
      </c>
      <c r="I13" s="391">
        <v>0</v>
      </c>
      <c r="J13" s="391">
        <v>0</v>
      </c>
      <c r="K13" s="391">
        <v>0</v>
      </c>
      <c r="L13" s="391"/>
      <c r="M13" s="391"/>
      <c r="N13" s="391"/>
      <c r="O13" s="391"/>
      <c r="P13" s="392"/>
    </row>
    <row r="14" spans="1:16" x14ac:dyDescent="0.25">
      <c r="A14" s="390"/>
      <c r="B14" s="735"/>
      <c r="C14" s="751"/>
      <c r="D14" s="741"/>
      <c r="E14" s="741"/>
      <c r="F14" s="744"/>
      <c r="G14" s="747"/>
      <c r="H14" s="406" t="s">
        <v>706</v>
      </c>
      <c r="I14" s="391">
        <v>0</v>
      </c>
      <c r="J14" s="391">
        <v>0</v>
      </c>
      <c r="K14" s="391">
        <v>0</v>
      </c>
      <c r="L14" s="391"/>
      <c r="M14" s="391"/>
      <c r="N14" s="391"/>
      <c r="O14" s="391"/>
      <c r="P14" s="392"/>
    </row>
    <row r="15" spans="1:16" x14ac:dyDescent="0.25">
      <c r="A15" s="390"/>
      <c r="B15" s="735"/>
      <c r="C15" s="751"/>
      <c r="D15" s="741"/>
      <c r="E15" s="741"/>
      <c r="F15" s="744"/>
      <c r="G15" s="747"/>
      <c r="H15" s="406" t="s">
        <v>49</v>
      </c>
      <c r="I15" s="391">
        <v>0</v>
      </c>
      <c r="J15" s="391">
        <v>0</v>
      </c>
      <c r="K15" s="391">
        <v>0</v>
      </c>
      <c r="L15" s="391"/>
      <c r="M15" s="391"/>
      <c r="N15" s="391"/>
      <c r="O15" s="391"/>
      <c r="P15" s="392"/>
    </row>
    <row r="16" spans="1:16" x14ac:dyDescent="0.25">
      <c r="A16" s="390"/>
      <c r="B16" s="735"/>
      <c r="C16" s="751"/>
      <c r="D16" s="741"/>
      <c r="E16" s="741"/>
      <c r="F16" s="744"/>
      <c r="G16" s="747"/>
      <c r="H16" s="406" t="s">
        <v>707</v>
      </c>
      <c r="I16" s="391">
        <v>1800000</v>
      </c>
      <c r="J16" s="391">
        <v>1020371.4</v>
      </c>
      <c r="K16" s="391">
        <v>0</v>
      </c>
      <c r="L16" s="391"/>
      <c r="M16" s="391"/>
      <c r="N16" s="391"/>
      <c r="O16" s="391"/>
      <c r="P16" s="392"/>
    </row>
    <row r="17" spans="1:16" x14ac:dyDescent="0.25">
      <c r="A17" s="390"/>
      <c r="B17" s="736"/>
      <c r="C17" s="752"/>
      <c r="D17" s="742"/>
      <c r="E17" s="742"/>
      <c r="F17" s="745"/>
      <c r="G17" s="749"/>
      <c r="H17" s="407" t="s">
        <v>708</v>
      </c>
      <c r="I17" s="393">
        <v>1800000</v>
      </c>
      <c r="J17" s="393">
        <v>1020371.4</v>
      </c>
      <c r="K17" s="393">
        <v>0</v>
      </c>
      <c r="L17" s="393"/>
      <c r="M17" s="393"/>
      <c r="N17" s="393"/>
      <c r="O17" s="393"/>
      <c r="P17" s="394"/>
    </row>
    <row r="18" spans="1:16" x14ac:dyDescent="0.25">
      <c r="A18" s="390"/>
      <c r="B18" s="734" t="s">
        <v>55</v>
      </c>
      <c r="C18" s="750" t="s">
        <v>806</v>
      </c>
      <c r="D18" s="740">
        <v>2022</v>
      </c>
      <c r="E18" s="740">
        <v>2022</v>
      </c>
      <c r="F18" s="743">
        <v>800000</v>
      </c>
      <c r="G18" s="746">
        <v>0</v>
      </c>
      <c r="H18" s="406" t="s">
        <v>705</v>
      </c>
      <c r="I18" s="391">
        <v>0</v>
      </c>
      <c r="J18" s="391">
        <v>0</v>
      </c>
      <c r="K18" s="391"/>
      <c r="L18" s="391"/>
      <c r="M18" s="391"/>
      <c r="N18" s="391"/>
      <c r="O18" s="391"/>
      <c r="P18" s="392"/>
    </row>
    <row r="19" spans="1:16" x14ac:dyDescent="0.25">
      <c r="A19" s="390"/>
      <c r="B19" s="735"/>
      <c r="C19" s="751"/>
      <c r="D19" s="741"/>
      <c r="E19" s="741"/>
      <c r="F19" s="744"/>
      <c r="G19" s="747"/>
      <c r="H19" s="406" t="s">
        <v>706</v>
      </c>
      <c r="I19" s="391">
        <v>0</v>
      </c>
      <c r="J19" s="391">
        <v>0</v>
      </c>
      <c r="K19" s="391"/>
      <c r="L19" s="391"/>
      <c r="M19" s="391"/>
      <c r="N19" s="391"/>
      <c r="O19" s="391"/>
      <c r="P19" s="392"/>
    </row>
    <row r="20" spans="1:16" x14ac:dyDescent="0.25">
      <c r="A20" s="390"/>
      <c r="B20" s="735"/>
      <c r="C20" s="751"/>
      <c r="D20" s="741"/>
      <c r="E20" s="741"/>
      <c r="F20" s="744"/>
      <c r="G20" s="747"/>
      <c r="H20" s="406" t="s">
        <v>49</v>
      </c>
      <c r="I20" s="391">
        <v>0</v>
      </c>
      <c r="J20" s="391">
        <v>0</v>
      </c>
      <c r="K20" s="391"/>
      <c r="L20" s="391"/>
      <c r="M20" s="391"/>
      <c r="N20" s="391"/>
      <c r="O20" s="391"/>
      <c r="P20" s="392"/>
    </row>
    <row r="21" spans="1:16" x14ac:dyDescent="0.25">
      <c r="A21" s="390"/>
      <c r="B21" s="735"/>
      <c r="C21" s="751"/>
      <c r="D21" s="741"/>
      <c r="E21" s="741"/>
      <c r="F21" s="744"/>
      <c r="G21" s="747"/>
      <c r="H21" s="406" t="s">
        <v>707</v>
      </c>
      <c r="I21" s="391">
        <v>800000</v>
      </c>
      <c r="J21" s="391">
        <v>796500</v>
      </c>
      <c r="K21" s="391"/>
      <c r="L21" s="391"/>
      <c r="M21" s="391"/>
      <c r="N21" s="391"/>
      <c r="O21" s="391"/>
      <c r="P21" s="392"/>
    </row>
    <row r="22" spans="1:16" x14ac:dyDescent="0.25">
      <c r="A22" s="390"/>
      <c r="B22" s="736"/>
      <c r="C22" s="752"/>
      <c r="D22" s="742"/>
      <c r="E22" s="742"/>
      <c r="F22" s="745"/>
      <c r="G22" s="749"/>
      <c r="H22" s="407" t="s">
        <v>708</v>
      </c>
      <c r="I22" s="393">
        <v>800000</v>
      </c>
      <c r="J22" s="393">
        <v>796500</v>
      </c>
      <c r="K22" s="393"/>
      <c r="L22" s="393"/>
      <c r="M22" s="393"/>
      <c r="N22" s="393"/>
      <c r="O22" s="393"/>
      <c r="P22" s="394"/>
    </row>
    <row r="23" spans="1:16" x14ac:dyDescent="0.25">
      <c r="A23" s="390"/>
      <c r="B23" s="734" t="s">
        <v>56</v>
      </c>
      <c r="C23" s="737"/>
      <c r="D23" s="740"/>
      <c r="E23" s="740"/>
      <c r="F23" s="743"/>
      <c r="G23" s="746"/>
      <c r="H23" s="406" t="s">
        <v>705</v>
      </c>
      <c r="I23" s="391"/>
      <c r="J23" s="391"/>
      <c r="K23" s="391"/>
      <c r="L23" s="391"/>
      <c r="M23" s="391"/>
      <c r="N23" s="391"/>
      <c r="O23" s="391"/>
      <c r="P23" s="392"/>
    </row>
    <row r="24" spans="1:16" x14ac:dyDescent="0.25">
      <c r="A24" s="390"/>
      <c r="B24" s="735"/>
      <c r="C24" s="738"/>
      <c r="D24" s="741"/>
      <c r="E24" s="741"/>
      <c r="F24" s="744"/>
      <c r="G24" s="747"/>
      <c r="H24" s="406" t="s">
        <v>706</v>
      </c>
      <c r="I24" s="391"/>
      <c r="J24" s="391"/>
      <c r="K24" s="391"/>
      <c r="L24" s="391"/>
      <c r="M24" s="391"/>
      <c r="N24" s="391"/>
      <c r="O24" s="391"/>
      <c r="P24" s="392"/>
    </row>
    <row r="25" spans="1:16" x14ac:dyDescent="0.25">
      <c r="A25" s="390"/>
      <c r="B25" s="735"/>
      <c r="C25" s="738"/>
      <c r="D25" s="741"/>
      <c r="E25" s="741"/>
      <c r="F25" s="744"/>
      <c r="G25" s="747"/>
      <c r="H25" s="406" t="s">
        <v>49</v>
      </c>
      <c r="I25" s="391"/>
      <c r="J25" s="391"/>
      <c r="K25" s="391"/>
      <c r="L25" s="391"/>
      <c r="M25" s="391"/>
      <c r="N25" s="391"/>
      <c r="O25" s="391"/>
      <c r="P25" s="392"/>
    </row>
    <row r="26" spans="1:16" x14ac:dyDescent="0.25">
      <c r="A26" s="390"/>
      <c r="B26" s="735"/>
      <c r="C26" s="738"/>
      <c r="D26" s="741"/>
      <c r="E26" s="741"/>
      <c r="F26" s="744"/>
      <c r="G26" s="747"/>
      <c r="H26" s="406" t="s">
        <v>707</v>
      </c>
      <c r="I26" s="391"/>
      <c r="J26" s="391"/>
      <c r="K26" s="391"/>
      <c r="L26" s="391"/>
      <c r="M26" s="391"/>
      <c r="N26" s="391"/>
      <c r="O26" s="391"/>
      <c r="P26" s="392"/>
    </row>
    <row r="27" spans="1:16" x14ac:dyDescent="0.25">
      <c r="A27" s="390"/>
      <c r="B27" s="736"/>
      <c r="C27" s="739"/>
      <c r="D27" s="742"/>
      <c r="E27" s="742"/>
      <c r="F27" s="745"/>
      <c r="G27" s="749"/>
      <c r="H27" s="407" t="s">
        <v>708</v>
      </c>
      <c r="I27" s="393"/>
      <c r="J27" s="393"/>
      <c r="K27" s="393"/>
      <c r="L27" s="393"/>
      <c r="M27" s="393"/>
      <c r="N27" s="393"/>
      <c r="O27" s="393"/>
      <c r="P27" s="394"/>
    </row>
    <row r="28" spans="1:16" x14ac:dyDescent="0.25">
      <c r="A28" s="390"/>
      <c r="B28" s="734" t="s">
        <v>267</v>
      </c>
      <c r="C28" s="737"/>
      <c r="D28" s="740"/>
      <c r="E28" s="740"/>
      <c r="F28" s="743"/>
      <c r="G28" s="746"/>
      <c r="H28" s="406" t="s">
        <v>705</v>
      </c>
      <c r="I28" s="391"/>
      <c r="J28" s="391"/>
      <c r="K28" s="391"/>
      <c r="L28" s="391"/>
      <c r="M28" s="391"/>
      <c r="N28" s="391"/>
      <c r="O28" s="391"/>
      <c r="P28" s="392"/>
    </row>
    <row r="29" spans="1:16" x14ac:dyDescent="0.25">
      <c r="A29" s="390"/>
      <c r="B29" s="735"/>
      <c r="C29" s="738"/>
      <c r="D29" s="741"/>
      <c r="E29" s="741"/>
      <c r="F29" s="744"/>
      <c r="G29" s="747"/>
      <c r="H29" s="406" t="s">
        <v>706</v>
      </c>
      <c r="I29" s="391"/>
      <c r="J29" s="391"/>
      <c r="K29" s="391"/>
      <c r="L29" s="391"/>
      <c r="M29" s="391"/>
      <c r="N29" s="391"/>
      <c r="O29" s="391"/>
      <c r="P29" s="392"/>
    </row>
    <row r="30" spans="1:16" x14ac:dyDescent="0.25">
      <c r="A30" s="390"/>
      <c r="B30" s="735"/>
      <c r="C30" s="738"/>
      <c r="D30" s="741"/>
      <c r="E30" s="741"/>
      <c r="F30" s="744"/>
      <c r="G30" s="747"/>
      <c r="H30" s="406" t="s">
        <v>49</v>
      </c>
      <c r="I30" s="391"/>
      <c r="J30" s="391"/>
      <c r="K30" s="391"/>
      <c r="L30" s="391"/>
      <c r="M30" s="391"/>
      <c r="N30" s="391"/>
      <c r="O30" s="391"/>
      <c r="P30" s="392"/>
    </row>
    <row r="31" spans="1:16" x14ac:dyDescent="0.25">
      <c r="A31" s="390"/>
      <c r="B31" s="735"/>
      <c r="C31" s="738"/>
      <c r="D31" s="741"/>
      <c r="E31" s="741"/>
      <c r="F31" s="744"/>
      <c r="G31" s="747"/>
      <c r="H31" s="406" t="s">
        <v>707</v>
      </c>
      <c r="I31" s="391"/>
      <c r="J31" s="391"/>
      <c r="K31" s="391"/>
      <c r="L31" s="391"/>
      <c r="M31" s="391"/>
      <c r="N31" s="391"/>
      <c r="O31" s="391"/>
      <c r="P31" s="392"/>
    </row>
    <row r="32" spans="1:16" ht="16.5" thickBot="1" x14ac:dyDescent="0.3">
      <c r="A32" s="390"/>
      <c r="B32" s="736"/>
      <c r="C32" s="739"/>
      <c r="D32" s="742"/>
      <c r="E32" s="742"/>
      <c r="F32" s="745"/>
      <c r="G32" s="748"/>
      <c r="H32" s="407" t="s">
        <v>708</v>
      </c>
      <c r="I32" s="393"/>
      <c r="J32" s="393"/>
      <c r="K32" s="393"/>
      <c r="L32" s="393"/>
      <c r="M32" s="393"/>
      <c r="N32" s="393"/>
      <c r="O32" s="393"/>
      <c r="P32" s="395"/>
    </row>
    <row r="33" spans="2:16" ht="26.25" customHeight="1" thickBot="1" x14ac:dyDescent="0.3">
      <c r="B33" s="731" t="s">
        <v>709</v>
      </c>
      <c r="C33" s="732"/>
      <c r="D33" s="732"/>
      <c r="E33" s="733"/>
      <c r="F33" s="396"/>
      <c r="G33" s="408"/>
      <c r="H33" s="397"/>
      <c r="I33" s="398"/>
      <c r="J33" s="398"/>
      <c r="K33" s="398"/>
      <c r="L33" s="398"/>
      <c r="M33" s="398"/>
      <c r="N33" s="398"/>
      <c r="O33" s="398"/>
      <c r="P33" s="398"/>
    </row>
    <row r="35" spans="2:16" x14ac:dyDescent="0.25">
      <c r="B35" s="386" t="s">
        <v>710</v>
      </c>
    </row>
    <row r="36" spans="2:16" x14ac:dyDescent="0.25">
      <c r="B36" s="386" t="s">
        <v>711</v>
      </c>
    </row>
  </sheetData>
  <mergeCells count="40"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33:E33"/>
    <mergeCell ref="B28:B32"/>
    <mergeCell ref="C28:C32"/>
    <mergeCell ref="D28:D32"/>
    <mergeCell ref="E28:E3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G42"/>
  <sheetViews>
    <sheetView showGridLines="0" topLeftCell="B1" workbookViewId="0">
      <selection activeCell="F39" sqref="F39"/>
    </sheetView>
  </sheetViews>
  <sheetFormatPr defaultRowHeight="12.75" x14ac:dyDescent="0.2"/>
  <cols>
    <col min="1" max="1" width="1.5703125" style="197" customWidth="1"/>
    <col min="2" max="2" width="39.140625" style="197" customWidth="1"/>
    <col min="3" max="6" width="20.7109375" style="197" customWidth="1"/>
    <col min="7" max="16384" width="9.140625" style="197"/>
  </cols>
  <sheetData>
    <row r="1" spans="2:6" ht="15.75" x14ac:dyDescent="0.25">
      <c r="F1" s="9" t="s">
        <v>210</v>
      </c>
    </row>
    <row r="2" spans="2:6" ht="15.75" customHeight="1" x14ac:dyDescent="0.25">
      <c r="B2" s="545" t="s">
        <v>684</v>
      </c>
      <c r="C2" s="545"/>
      <c r="D2" s="545"/>
      <c r="E2" s="545"/>
      <c r="F2" s="545"/>
    </row>
    <row r="3" spans="2:6" ht="40.5" customHeight="1" x14ac:dyDescent="0.2">
      <c r="B3" s="199"/>
      <c r="C3" s="199"/>
      <c r="D3" s="199"/>
      <c r="E3" s="199"/>
      <c r="F3" s="199"/>
    </row>
    <row r="4" spans="2:6" ht="15.75" x14ac:dyDescent="0.25">
      <c r="B4" s="545" t="s">
        <v>767</v>
      </c>
      <c r="C4" s="545"/>
      <c r="D4" s="545"/>
      <c r="E4" s="545"/>
      <c r="F4" s="545"/>
    </row>
    <row r="5" spans="2:6" ht="13.5" thickBot="1" x14ac:dyDescent="0.25">
      <c r="F5" s="198" t="s">
        <v>3</v>
      </c>
    </row>
    <row r="6" spans="2:6" ht="36" customHeight="1" thickBot="1" x14ac:dyDescent="0.25">
      <c r="B6" s="203" t="s">
        <v>270</v>
      </c>
      <c r="C6" s="202" t="s">
        <v>788</v>
      </c>
      <c r="D6" s="202" t="s">
        <v>789</v>
      </c>
      <c r="E6" s="202" t="s">
        <v>790</v>
      </c>
      <c r="F6" s="202" t="s">
        <v>791</v>
      </c>
    </row>
    <row r="7" spans="2:6" ht="30" customHeight="1" x14ac:dyDescent="0.2">
      <c r="B7" s="200" t="s">
        <v>236</v>
      </c>
      <c r="C7" s="454">
        <v>186051829.99000001</v>
      </c>
      <c r="D7" s="367"/>
      <c r="E7" s="367"/>
      <c r="F7" s="367"/>
    </row>
    <row r="8" spans="2:6" ht="30" customHeight="1" x14ac:dyDescent="0.2">
      <c r="B8" s="200" t="s">
        <v>271</v>
      </c>
      <c r="C8" s="455">
        <v>31960445.870000001</v>
      </c>
      <c r="D8" s="370"/>
      <c r="E8" s="370"/>
      <c r="F8" s="370"/>
    </row>
    <row r="9" spans="2:6" ht="30" customHeight="1" thickBot="1" x14ac:dyDescent="0.25">
      <c r="B9" s="201" t="s">
        <v>237</v>
      </c>
      <c r="C9" s="456">
        <v>10431980.91</v>
      </c>
      <c r="D9" s="369"/>
      <c r="E9" s="369"/>
      <c r="F9" s="369"/>
    </row>
    <row r="10" spans="2:6" ht="13.5" thickTop="1" x14ac:dyDescent="0.2">
      <c r="B10" s="759" t="s">
        <v>263</v>
      </c>
      <c r="C10" s="761">
        <f>SUM(C7:C9)</f>
        <v>228444256.77000001</v>
      </c>
      <c r="D10" s="761"/>
      <c r="E10" s="761"/>
      <c r="F10" s="761"/>
    </row>
    <row r="11" spans="2:6" ht="15" customHeight="1" thickBot="1" x14ac:dyDescent="0.25">
      <c r="B11" s="760"/>
      <c r="C11" s="762"/>
      <c r="D11" s="762"/>
      <c r="E11" s="762"/>
      <c r="F11" s="762"/>
    </row>
    <row r="12" spans="2:6" x14ac:dyDescent="0.2">
      <c r="B12" s="366" t="s">
        <v>578</v>
      </c>
    </row>
    <row r="13" spans="2:6" x14ac:dyDescent="0.2">
      <c r="B13" s="199"/>
    </row>
    <row r="14" spans="2:6" ht="15.75" x14ac:dyDescent="0.25">
      <c r="B14" s="545" t="s">
        <v>792</v>
      </c>
      <c r="C14" s="545"/>
      <c r="D14" s="545"/>
      <c r="E14" s="545"/>
      <c r="F14" s="545"/>
    </row>
    <row r="15" spans="2:6" ht="13.5" thickBot="1" x14ac:dyDescent="0.25">
      <c r="F15" s="198" t="s">
        <v>3</v>
      </c>
    </row>
    <row r="16" spans="2:6" ht="36" customHeight="1" thickBot="1" x14ac:dyDescent="0.25">
      <c r="B16" s="203" t="s">
        <v>272</v>
      </c>
      <c r="C16" s="202" t="s">
        <v>788</v>
      </c>
      <c r="D16" s="202" t="s">
        <v>789</v>
      </c>
      <c r="E16" s="202" t="s">
        <v>790</v>
      </c>
      <c r="F16" s="202" t="s">
        <v>791</v>
      </c>
    </row>
    <row r="17" spans="1:7" ht="30" customHeight="1" x14ac:dyDescent="0.2">
      <c r="B17" s="200" t="s">
        <v>236</v>
      </c>
      <c r="C17" s="367">
        <v>126704826</v>
      </c>
      <c r="D17" s="367"/>
      <c r="E17" s="367"/>
      <c r="F17" s="367"/>
    </row>
    <row r="18" spans="1:7" ht="30" customHeight="1" x14ac:dyDescent="0.2">
      <c r="B18" s="200" t="s">
        <v>271</v>
      </c>
      <c r="C18" s="368"/>
      <c r="D18" s="368"/>
      <c r="E18" s="368"/>
      <c r="F18" s="368"/>
    </row>
    <row r="19" spans="1:7" ht="30" customHeight="1" thickBot="1" x14ac:dyDescent="0.25">
      <c r="B19" s="201" t="s">
        <v>237</v>
      </c>
      <c r="C19" s="369"/>
      <c r="D19" s="369"/>
      <c r="E19" s="369"/>
      <c r="F19" s="369"/>
    </row>
    <row r="20" spans="1:7" ht="13.5" customHeight="1" thickTop="1" x14ac:dyDescent="0.2">
      <c r="B20" s="759" t="s">
        <v>263</v>
      </c>
      <c r="C20" s="761">
        <f>SUM(C17:C19)</f>
        <v>126704826</v>
      </c>
      <c r="D20" s="761">
        <f t="shared" ref="D20:F20" si="0">SUM(D17:D19)</f>
        <v>0</v>
      </c>
      <c r="E20" s="761">
        <f t="shared" si="0"/>
        <v>0</v>
      </c>
      <c r="F20" s="761">
        <f t="shared" si="0"/>
        <v>0</v>
      </c>
    </row>
    <row r="21" spans="1:7" ht="15" customHeight="1" thickBot="1" x14ac:dyDescent="0.25">
      <c r="B21" s="760"/>
      <c r="C21" s="762"/>
      <c r="D21" s="762"/>
      <c r="E21" s="762"/>
      <c r="F21" s="762"/>
    </row>
    <row r="22" spans="1:7" ht="15" customHeight="1" x14ac:dyDescent="0.2">
      <c r="B22" s="366" t="s">
        <v>578</v>
      </c>
      <c r="C22" s="385"/>
      <c r="D22" s="385"/>
      <c r="E22" s="385"/>
      <c r="F22" s="385"/>
    </row>
    <row r="23" spans="1:7" ht="10.5" customHeight="1" x14ac:dyDescent="0.2">
      <c r="B23" s="204"/>
      <c r="C23" s="385"/>
      <c r="D23" s="385"/>
      <c r="E23" s="385"/>
      <c r="F23" s="385"/>
    </row>
    <row r="24" spans="1:7" ht="15" customHeight="1" x14ac:dyDescent="0.2">
      <c r="B24" s="763" t="s">
        <v>712</v>
      </c>
      <c r="C24" s="763"/>
      <c r="D24" s="763"/>
      <c r="E24" s="763"/>
      <c r="F24" s="763"/>
    </row>
    <row r="25" spans="1:7" ht="13.5" thickBot="1" x14ac:dyDescent="0.25">
      <c r="B25" s="199"/>
      <c r="E25" s="55"/>
      <c r="F25" s="198" t="s">
        <v>3</v>
      </c>
    </row>
    <row r="26" spans="1:7" ht="48" customHeight="1" thickBot="1" x14ac:dyDescent="0.25">
      <c r="B26" s="404"/>
      <c r="C26" s="412" t="s">
        <v>719</v>
      </c>
      <c r="D26" s="413" t="s">
        <v>714</v>
      </c>
      <c r="E26" s="411" t="s">
        <v>718</v>
      </c>
      <c r="F26" s="263" t="s">
        <v>714</v>
      </c>
    </row>
    <row r="27" spans="1:7" ht="34.5" customHeight="1" thickBot="1" x14ac:dyDescent="0.25">
      <c r="A27" s="213"/>
      <c r="B27" s="405" t="s">
        <v>810</v>
      </c>
      <c r="C27" s="410">
        <v>177</v>
      </c>
      <c r="D27" s="414" t="s">
        <v>808</v>
      </c>
      <c r="E27" s="415">
        <v>1</v>
      </c>
      <c r="F27" s="410" t="s">
        <v>809</v>
      </c>
    </row>
    <row r="28" spans="1:7" x14ac:dyDescent="0.2">
      <c r="B28" s="199" t="s">
        <v>578</v>
      </c>
    </row>
    <row r="29" spans="1:7" ht="13.5" thickBot="1" x14ac:dyDescent="0.25">
      <c r="B29" s="400"/>
      <c r="C29" s="400"/>
      <c r="D29" s="400"/>
      <c r="E29" s="400"/>
      <c r="F29" s="198" t="s">
        <v>3</v>
      </c>
      <c r="G29" s="199"/>
    </row>
    <row r="30" spans="1:7" ht="36.75" customHeight="1" thickBot="1" x14ac:dyDescent="0.25">
      <c r="B30" s="764" t="s">
        <v>713</v>
      </c>
      <c r="C30" s="659"/>
      <c r="D30" s="659"/>
      <c r="E30" s="660"/>
      <c r="F30" s="384" t="s">
        <v>715</v>
      </c>
      <c r="G30" s="380"/>
    </row>
    <row r="31" spans="1:7" ht="40.5" customHeight="1" x14ac:dyDescent="0.2">
      <c r="B31" s="765" t="s">
        <v>812</v>
      </c>
      <c r="C31" s="766"/>
      <c r="D31" s="766"/>
      <c r="E31" s="767"/>
      <c r="F31" s="401">
        <v>217705.15</v>
      </c>
      <c r="G31" s="199"/>
    </row>
    <row r="32" spans="1:7" ht="40.5" customHeight="1" x14ac:dyDescent="0.2">
      <c r="B32" s="768" t="s">
        <v>811</v>
      </c>
      <c r="C32" s="769"/>
      <c r="D32" s="769"/>
      <c r="E32" s="770"/>
      <c r="F32" s="402">
        <v>154322.22</v>
      </c>
      <c r="G32" s="199"/>
    </row>
    <row r="33" spans="2:7" ht="40.5" customHeight="1" x14ac:dyDescent="0.2">
      <c r="B33" s="771" t="s">
        <v>813</v>
      </c>
      <c r="C33" s="772"/>
      <c r="D33" s="772"/>
      <c r="E33" s="773"/>
      <c r="F33" s="402">
        <v>151435.06</v>
      </c>
      <c r="G33" s="199"/>
    </row>
    <row r="34" spans="2:7" ht="40.5" customHeight="1" x14ac:dyDescent="0.2">
      <c r="B34" s="775" t="s">
        <v>814</v>
      </c>
      <c r="C34" s="776"/>
      <c r="D34" s="776"/>
      <c r="E34" s="777"/>
      <c r="F34" s="402">
        <v>119414.15</v>
      </c>
      <c r="G34" s="199"/>
    </row>
    <row r="35" spans="2:7" ht="40.5" customHeight="1" x14ac:dyDescent="0.2">
      <c r="B35" s="775" t="s">
        <v>815</v>
      </c>
      <c r="C35" s="776"/>
      <c r="D35" s="776"/>
      <c r="E35" s="777"/>
      <c r="F35" s="402">
        <v>73770.759999999995</v>
      </c>
      <c r="G35" s="199"/>
    </row>
    <row r="36" spans="2:7" ht="40.5" customHeight="1" x14ac:dyDescent="0.2">
      <c r="B36" s="775" t="s">
        <v>816</v>
      </c>
      <c r="C36" s="776"/>
      <c r="D36" s="776"/>
      <c r="E36" s="777"/>
      <c r="F36" s="402">
        <v>71366.48</v>
      </c>
      <c r="G36" s="199"/>
    </row>
    <row r="37" spans="2:7" ht="40.5" customHeight="1" x14ac:dyDescent="0.2">
      <c r="B37" s="775" t="s">
        <v>817</v>
      </c>
      <c r="C37" s="776"/>
      <c r="D37" s="776"/>
      <c r="E37" s="777"/>
      <c r="F37" s="402">
        <v>110741.87</v>
      </c>
      <c r="G37" s="199"/>
    </row>
    <row r="38" spans="2:7" ht="40.5" customHeight="1" thickBot="1" x14ac:dyDescent="0.25">
      <c r="B38" s="778" t="s">
        <v>818</v>
      </c>
      <c r="C38" s="779"/>
      <c r="D38" s="779"/>
      <c r="E38" s="780"/>
      <c r="F38" s="403">
        <v>67228.47</v>
      </c>
      <c r="G38" s="199"/>
    </row>
    <row r="39" spans="2:7" ht="3" customHeight="1" x14ac:dyDescent="0.2">
      <c r="F39" s="199"/>
      <c r="G39" s="199"/>
    </row>
    <row r="40" spans="2:7" ht="12.75" customHeight="1" x14ac:dyDescent="0.2">
      <c r="B40" s="774" t="s">
        <v>717</v>
      </c>
      <c r="C40" s="774"/>
      <c r="D40" s="774"/>
      <c r="E40" s="774"/>
      <c r="F40" s="774"/>
      <c r="G40" s="199"/>
    </row>
    <row r="41" spans="2:7" ht="26.25" customHeight="1" x14ac:dyDescent="0.2">
      <c r="B41" s="774"/>
      <c r="C41" s="774"/>
      <c r="D41" s="774"/>
      <c r="E41" s="774"/>
      <c r="F41" s="774"/>
      <c r="G41" s="199"/>
    </row>
    <row r="42" spans="2:7" ht="15" x14ac:dyDescent="0.25">
      <c r="B42" s="409" t="s">
        <v>716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L145"/>
  <sheetViews>
    <sheetView showGridLines="0" workbookViewId="0">
      <selection activeCell="M13" sqref="M11:M13"/>
    </sheetView>
  </sheetViews>
  <sheetFormatPr defaultRowHeight="15.75" x14ac:dyDescent="0.2"/>
  <cols>
    <col min="1" max="1" width="1.5703125" style="197" customWidth="1"/>
    <col min="2" max="2" width="21.7109375" style="197" customWidth="1"/>
    <col min="3" max="3" width="45.7109375" style="197" customWidth="1"/>
    <col min="4" max="4" width="7.5703125" style="197" customWidth="1"/>
    <col min="5" max="8" width="18.28515625" style="69" customWidth="1"/>
    <col min="9" max="9" width="16.5703125" style="197" customWidth="1"/>
    <col min="10" max="256" width="9.140625" style="197"/>
    <col min="257" max="257" width="2.7109375" style="197" customWidth="1"/>
    <col min="258" max="258" width="21.7109375" style="197" customWidth="1"/>
    <col min="259" max="259" width="45.7109375" style="197" customWidth="1"/>
    <col min="260" max="260" width="7.5703125" style="197" customWidth="1"/>
    <col min="261" max="264" width="15.7109375" style="197" customWidth="1"/>
    <col min="265" max="512" width="9.140625" style="197"/>
    <col min="513" max="513" width="2.7109375" style="197" customWidth="1"/>
    <col min="514" max="514" width="21.7109375" style="197" customWidth="1"/>
    <col min="515" max="515" width="45.7109375" style="197" customWidth="1"/>
    <col min="516" max="516" width="7.5703125" style="197" customWidth="1"/>
    <col min="517" max="520" width="15.7109375" style="197" customWidth="1"/>
    <col min="521" max="768" width="9.140625" style="197"/>
    <col min="769" max="769" width="2.7109375" style="197" customWidth="1"/>
    <col min="770" max="770" width="21.7109375" style="197" customWidth="1"/>
    <col min="771" max="771" width="45.7109375" style="197" customWidth="1"/>
    <col min="772" max="772" width="7.5703125" style="197" customWidth="1"/>
    <col min="773" max="776" width="15.7109375" style="197" customWidth="1"/>
    <col min="777" max="1024" width="9.140625" style="197"/>
    <col min="1025" max="1025" width="2.7109375" style="197" customWidth="1"/>
    <col min="1026" max="1026" width="21.7109375" style="197" customWidth="1"/>
    <col min="1027" max="1027" width="45.7109375" style="197" customWidth="1"/>
    <col min="1028" max="1028" width="7.5703125" style="197" customWidth="1"/>
    <col min="1029" max="1032" width="15.7109375" style="197" customWidth="1"/>
    <col min="1033" max="1280" width="9.140625" style="197"/>
    <col min="1281" max="1281" width="2.7109375" style="197" customWidth="1"/>
    <col min="1282" max="1282" width="21.7109375" style="197" customWidth="1"/>
    <col min="1283" max="1283" width="45.7109375" style="197" customWidth="1"/>
    <col min="1284" max="1284" width="7.5703125" style="197" customWidth="1"/>
    <col min="1285" max="1288" width="15.7109375" style="197" customWidth="1"/>
    <col min="1289" max="1536" width="9.140625" style="197"/>
    <col min="1537" max="1537" width="2.7109375" style="197" customWidth="1"/>
    <col min="1538" max="1538" width="21.7109375" style="197" customWidth="1"/>
    <col min="1539" max="1539" width="45.7109375" style="197" customWidth="1"/>
    <col min="1540" max="1540" width="7.5703125" style="197" customWidth="1"/>
    <col min="1541" max="1544" width="15.7109375" style="197" customWidth="1"/>
    <col min="1545" max="1792" width="9.140625" style="197"/>
    <col min="1793" max="1793" width="2.7109375" style="197" customWidth="1"/>
    <col min="1794" max="1794" width="21.7109375" style="197" customWidth="1"/>
    <col min="1795" max="1795" width="45.7109375" style="197" customWidth="1"/>
    <col min="1796" max="1796" width="7.5703125" style="197" customWidth="1"/>
    <col min="1797" max="1800" width="15.7109375" style="197" customWidth="1"/>
    <col min="1801" max="2048" width="9.140625" style="197"/>
    <col min="2049" max="2049" width="2.7109375" style="197" customWidth="1"/>
    <col min="2050" max="2050" width="21.7109375" style="197" customWidth="1"/>
    <col min="2051" max="2051" width="45.7109375" style="197" customWidth="1"/>
    <col min="2052" max="2052" width="7.5703125" style="197" customWidth="1"/>
    <col min="2053" max="2056" width="15.7109375" style="197" customWidth="1"/>
    <col min="2057" max="2304" width="9.140625" style="197"/>
    <col min="2305" max="2305" width="2.7109375" style="197" customWidth="1"/>
    <col min="2306" max="2306" width="21.7109375" style="197" customWidth="1"/>
    <col min="2307" max="2307" width="45.7109375" style="197" customWidth="1"/>
    <col min="2308" max="2308" width="7.5703125" style="197" customWidth="1"/>
    <col min="2309" max="2312" width="15.7109375" style="197" customWidth="1"/>
    <col min="2313" max="2560" width="9.140625" style="197"/>
    <col min="2561" max="2561" width="2.7109375" style="197" customWidth="1"/>
    <col min="2562" max="2562" width="21.7109375" style="197" customWidth="1"/>
    <col min="2563" max="2563" width="45.7109375" style="197" customWidth="1"/>
    <col min="2564" max="2564" width="7.5703125" style="197" customWidth="1"/>
    <col min="2565" max="2568" width="15.7109375" style="197" customWidth="1"/>
    <col min="2569" max="2816" width="9.140625" style="197"/>
    <col min="2817" max="2817" width="2.7109375" style="197" customWidth="1"/>
    <col min="2818" max="2818" width="21.7109375" style="197" customWidth="1"/>
    <col min="2819" max="2819" width="45.7109375" style="197" customWidth="1"/>
    <col min="2820" max="2820" width="7.5703125" style="197" customWidth="1"/>
    <col min="2821" max="2824" width="15.7109375" style="197" customWidth="1"/>
    <col min="2825" max="3072" width="9.140625" style="197"/>
    <col min="3073" max="3073" width="2.7109375" style="197" customWidth="1"/>
    <col min="3074" max="3074" width="21.7109375" style="197" customWidth="1"/>
    <col min="3075" max="3075" width="45.7109375" style="197" customWidth="1"/>
    <col min="3076" max="3076" width="7.5703125" style="197" customWidth="1"/>
    <col min="3077" max="3080" width="15.7109375" style="197" customWidth="1"/>
    <col min="3081" max="3328" width="9.140625" style="197"/>
    <col min="3329" max="3329" width="2.7109375" style="197" customWidth="1"/>
    <col min="3330" max="3330" width="21.7109375" style="197" customWidth="1"/>
    <col min="3331" max="3331" width="45.7109375" style="197" customWidth="1"/>
    <col min="3332" max="3332" width="7.5703125" style="197" customWidth="1"/>
    <col min="3333" max="3336" width="15.7109375" style="197" customWidth="1"/>
    <col min="3337" max="3584" width="9.140625" style="197"/>
    <col min="3585" max="3585" width="2.7109375" style="197" customWidth="1"/>
    <col min="3586" max="3586" width="21.7109375" style="197" customWidth="1"/>
    <col min="3587" max="3587" width="45.7109375" style="197" customWidth="1"/>
    <col min="3588" max="3588" width="7.5703125" style="197" customWidth="1"/>
    <col min="3589" max="3592" width="15.7109375" style="197" customWidth="1"/>
    <col min="3593" max="3840" width="9.140625" style="197"/>
    <col min="3841" max="3841" width="2.7109375" style="197" customWidth="1"/>
    <col min="3842" max="3842" width="21.7109375" style="197" customWidth="1"/>
    <col min="3843" max="3843" width="45.7109375" style="197" customWidth="1"/>
    <col min="3844" max="3844" width="7.5703125" style="197" customWidth="1"/>
    <col min="3845" max="3848" width="15.7109375" style="197" customWidth="1"/>
    <col min="3849" max="4096" width="9.140625" style="197"/>
    <col min="4097" max="4097" width="2.7109375" style="197" customWidth="1"/>
    <col min="4098" max="4098" width="21.7109375" style="197" customWidth="1"/>
    <col min="4099" max="4099" width="45.7109375" style="197" customWidth="1"/>
    <col min="4100" max="4100" width="7.5703125" style="197" customWidth="1"/>
    <col min="4101" max="4104" width="15.7109375" style="197" customWidth="1"/>
    <col min="4105" max="4352" width="9.140625" style="197"/>
    <col min="4353" max="4353" width="2.7109375" style="197" customWidth="1"/>
    <col min="4354" max="4354" width="21.7109375" style="197" customWidth="1"/>
    <col min="4355" max="4355" width="45.7109375" style="197" customWidth="1"/>
    <col min="4356" max="4356" width="7.5703125" style="197" customWidth="1"/>
    <col min="4357" max="4360" width="15.7109375" style="197" customWidth="1"/>
    <col min="4361" max="4608" width="9.140625" style="197"/>
    <col min="4609" max="4609" width="2.7109375" style="197" customWidth="1"/>
    <col min="4610" max="4610" width="21.7109375" style="197" customWidth="1"/>
    <col min="4611" max="4611" width="45.7109375" style="197" customWidth="1"/>
    <col min="4612" max="4612" width="7.5703125" style="197" customWidth="1"/>
    <col min="4613" max="4616" width="15.7109375" style="197" customWidth="1"/>
    <col min="4617" max="4864" width="9.140625" style="197"/>
    <col min="4865" max="4865" width="2.7109375" style="197" customWidth="1"/>
    <col min="4866" max="4866" width="21.7109375" style="197" customWidth="1"/>
    <col min="4867" max="4867" width="45.7109375" style="197" customWidth="1"/>
    <col min="4868" max="4868" width="7.5703125" style="197" customWidth="1"/>
    <col min="4869" max="4872" width="15.7109375" style="197" customWidth="1"/>
    <col min="4873" max="5120" width="9.140625" style="197"/>
    <col min="5121" max="5121" width="2.7109375" style="197" customWidth="1"/>
    <col min="5122" max="5122" width="21.7109375" style="197" customWidth="1"/>
    <col min="5123" max="5123" width="45.7109375" style="197" customWidth="1"/>
    <col min="5124" max="5124" width="7.5703125" style="197" customWidth="1"/>
    <col min="5125" max="5128" width="15.7109375" style="197" customWidth="1"/>
    <col min="5129" max="5376" width="9.140625" style="197"/>
    <col min="5377" max="5377" width="2.7109375" style="197" customWidth="1"/>
    <col min="5378" max="5378" width="21.7109375" style="197" customWidth="1"/>
    <col min="5379" max="5379" width="45.7109375" style="197" customWidth="1"/>
    <col min="5380" max="5380" width="7.5703125" style="197" customWidth="1"/>
    <col min="5381" max="5384" width="15.7109375" style="197" customWidth="1"/>
    <col min="5385" max="5632" width="9.140625" style="197"/>
    <col min="5633" max="5633" width="2.7109375" style="197" customWidth="1"/>
    <col min="5634" max="5634" width="21.7109375" style="197" customWidth="1"/>
    <col min="5635" max="5635" width="45.7109375" style="197" customWidth="1"/>
    <col min="5636" max="5636" width="7.5703125" style="197" customWidth="1"/>
    <col min="5637" max="5640" width="15.7109375" style="197" customWidth="1"/>
    <col min="5641" max="5888" width="9.140625" style="197"/>
    <col min="5889" max="5889" width="2.7109375" style="197" customWidth="1"/>
    <col min="5890" max="5890" width="21.7109375" style="197" customWidth="1"/>
    <col min="5891" max="5891" width="45.7109375" style="197" customWidth="1"/>
    <col min="5892" max="5892" width="7.5703125" style="197" customWidth="1"/>
    <col min="5893" max="5896" width="15.7109375" style="197" customWidth="1"/>
    <col min="5897" max="6144" width="9.140625" style="197"/>
    <col min="6145" max="6145" width="2.7109375" style="197" customWidth="1"/>
    <col min="6146" max="6146" width="21.7109375" style="197" customWidth="1"/>
    <col min="6147" max="6147" width="45.7109375" style="197" customWidth="1"/>
    <col min="6148" max="6148" width="7.5703125" style="197" customWidth="1"/>
    <col min="6149" max="6152" width="15.7109375" style="197" customWidth="1"/>
    <col min="6153" max="6400" width="9.140625" style="197"/>
    <col min="6401" max="6401" width="2.7109375" style="197" customWidth="1"/>
    <col min="6402" max="6402" width="21.7109375" style="197" customWidth="1"/>
    <col min="6403" max="6403" width="45.7109375" style="197" customWidth="1"/>
    <col min="6404" max="6404" width="7.5703125" style="197" customWidth="1"/>
    <col min="6405" max="6408" width="15.7109375" style="197" customWidth="1"/>
    <col min="6409" max="6656" width="9.140625" style="197"/>
    <col min="6657" max="6657" width="2.7109375" style="197" customWidth="1"/>
    <col min="6658" max="6658" width="21.7109375" style="197" customWidth="1"/>
    <col min="6659" max="6659" width="45.7109375" style="197" customWidth="1"/>
    <col min="6660" max="6660" width="7.5703125" style="197" customWidth="1"/>
    <col min="6661" max="6664" width="15.7109375" style="197" customWidth="1"/>
    <col min="6665" max="6912" width="9.140625" style="197"/>
    <col min="6913" max="6913" width="2.7109375" style="197" customWidth="1"/>
    <col min="6914" max="6914" width="21.7109375" style="197" customWidth="1"/>
    <col min="6915" max="6915" width="45.7109375" style="197" customWidth="1"/>
    <col min="6916" max="6916" width="7.5703125" style="197" customWidth="1"/>
    <col min="6917" max="6920" width="15.7109375" style="197" customWidth="1"/>
    <col min="6921" max="7168" width="9.140625" style="197"/>
    <col min="7169" max="7169" width="2.7109375" style="197" customWidth="1"/>
    <col min="7170" max="7170" width="21.7109375" style="197" customWidth="1"/>
    <col min="7171" max="7171" width="45.7109375" style="197" customWidth="1"/>
    <col min="7172" max="7172" width="7.5703125" style="197" customWidth="1"/>
    <col min="7173" max="7176" width="15.7109375" style="197" customWidth="1"/>
    <col min="7177" max="7424" width="9.140625" style="197"/>
    <col min="7425" max="7425" width="2.7109375" style="197" customWidth="1"/>
    <col min="7426" max="7426" width="21.7109375" style="197" customWidth="1"/>
    <col min="7427" max="7427" width="45.7109375" style="197" customWidth="1"/>
    <col min="7428" max="7428" width="7.5703125" style="197" customWidth="1"/>
    <col min="7429" max="7432" width="15.7109375" style="197" customWidth="1"/>
    <col min="7433" max="7680" width="9.140625" style="197"/>
    <col min="7681" max="7681" width="2.7109375" style="197" customWidth="1"/>
    <col min="7682" max="7682" width="21.7109375" style="197" customWidth="1"/>
    <col min="7683" max="7683" width="45.7109375" style="197" customWidth="1"/>
    <col min="7684" max="7684" width="7.5703125" style="197" customWidth="1"/>
    <col min="7685" max="7688" width="15.7109375" style="197" customWidth="1"/>
    <col min="7689" max="7936" width="9.140625" style="197"/>
    <col min="7937" max="7937" width="2.7109375" style="197" customWidth="1"/>
    <col min="7938" max="7938" width="21.7109375" style="197" customWidth="1"/>
    <col min="7939" max="7939" width="45.7109375" style="197" customWidth="1"/>
    <col min="7940" max="7940" width="7.5703125" style="197" customWidth="1"/>
    <col min="7941" max="7944" width="15.7109375" style="197" customWidth="1"/>
    <col min="7945" max="8192" width="9.140625" style="197"/>
    <col min="8193" max="8193" width="2.7109375" style="197" customWidth="1"/>
    <col min="8194" max="8194" width="21.7109375" style="197" customWidth="1"/>
    <col min="8195" max="8195" width="45.7109375" style="197" customWidth="1"/>
    <col min="8196" max="8196" width="7.5703125" style="197" customWidth="1"/>
    <col min="8197" max="8200" width="15.7109375" style="197" customWidth="1"/>
    <col min="8201" max="8448" width="9.140625" style="197"/>
    <col min="8449" max="8449" width="2.7109375" style="197" customWidth="1"/>
    <col min="8450" max="8450" width="21.7109375" style="197" customWidth="1"/>
    <col min="8451" max="8451" width="45.7109375" style="197" customWidth="1"/>
    <col min="8452" max="8452" width="7.5703125" style="197" customWidth="1"/>
    <col min="8453" max="8456" width="15.7109375" style="197" customWidth="1"/>
    <col min="8457" max="8704" width="9.140625" style="197"/>
    <col min="8705" max="8705" width="2.7109375" style="197" customWidth="1"/>
    <col min="8706" max="8706" width="21.7109375" style="197" customWidth="1"/>
    <col min="8707" max="8707" width="45.7109375" style="197" customWidth="1"/>
    <col min="8708" max="8708" width="7.5703125" style="197" customWidth="1"/>
    <col min="8709" max="8712" width="15.7109375" style="197" customWidth="1"/>
    <col min="8713" max="8960" width="9.140625" style="197"/>
    <col min="8961" max="8961" width="2.7109375" style="197" customWidth="1"/>
    <col min="8962" max="8962" width="21.7109375" style="197" customWidth="1"/>
    <col min="8963" max="8963" width="45.7109375" style="197" customWidth="1"/>
    <col min="8964" max="8964" width="7.5703125" style="197" customWidth="1"/>
    <col min="8965" max="8968" width="15.7109375" style="197" customWidth="1"/>
    <col min="8969" max="9216" width="9.140625" style="197"/>
    <col min="9217" max="9217" width="2.7109375" style="197" customWidth="1"/>
    <col min="9218" max="9218" width="21.7109375" style="197" customWidth="1"/>
    <col min="9219" max="9219" width="45.7109375" style="197" customWidth="1"/>
    <col min="9220" max="9220" width="7.5703125" style="197" customWidth="1"/>
    <col min="9221" max="9224" width="15.7109375" style="197" customWidth="1"/>
    <col min="9225" max="9472" width="9.140625" style="197"/>
    <col min="9473" max="9473" width="2.7109375" style="197" customWidth="1"/>
    <col min="9474" max="9474" width="21.7109375" style="197" customWidth="1"/>
    <col min="9475" max="9475" width="45.7109375" style="197" customWidth="1"/>
    <col min="9476" max="9476" width="7.5703125" style="197" customWidth="1"/>
    <col min="9477" max="9480" width="15.7109375" style="197" customWidth="1"/>
    <col min="9481" max="9728" width="9.140625" style="197"/>
    <col min="9729" max="9729" width="2.7109375" style="197" customWidth="1"/>
    <col min="9730" max="9730" width="21.7109375" style="197" customWidth="1"/>
    <col min="9731" max="9731" width="45.7109375" style="197" customWidth="1"/>
    <col min="9732" max="9732" width="7.5703125" style="197" customWidth="1"/>
    <col min="9733" max="9736" width="15.7109375" style="197" customWidth="1"/>
    <col min="9737" max="9984" width="9.140625" style="197"/>
    <col min="9985" max="9985" width="2.7109375" style="197" customWidth="1"/>
    <col min="9986" max="9986" width="21.7109375" style="197" customWidth="1"/>
    <col min="9987" max="9987" width="45.7109375" style="197" customWidth="1"/>
    <col min="9988" max="9988" width="7.5703125" style="197" customWidth="1"/>
    <col min="9989" max="9992" width="15.7109375" style="197" customWidth="1"/>
    <col min="9993" max="10240" width="9.140625" style="197"/>
    <col min="10241" max="10241" width="2.7109375" style="197" customWidth="1"/>
    <col min="10242" max="10242" width="21.7109375" style="197" customWidth="1"/>
    <col min="10243" max="10243" width="45.7109375" style="197" customWidth="1"/>
    <col min="10244" max="10244" width="7.5703125" style="197" customWidth="1"/>
    <col min="10245" max="10248" width="15.7109375" style="197" customWidth="1"/>
    <col min="10249" max="10496" width="9.140625" style="197"/>
    <col min="10497" max="10497" width="2.7109375" style="197" customWidth="1"/>
    <col min="10498" max="10498" width="21.7109375" style="197" customWidth="1"/>
    <col min="10499" max="10499" width="45.7109375" style="197" customWidth="1"/>
    <col min="10500" max="10500" width="7.5703125" style="197" customWidth="1"/>
    <col min="10501" max="10504" width="15.7109375" style="197" customWidth="1"/>
    <col min="10505" max="10752" width="9.140625" style="197"/>
    <col min="10753" max="10753" width="2.7109375" style="197" customWidth="1"/>
    <col min="10754" max="10754" width="21.7109375" style="197" customWidth="1"/>
    <col min="10755" max="10755" width="45.7109375" style="197" customWidth="1"/>
    <col min="10756" max="10756" width="7.5703125" style="197" customWidth="1"/>
    <col min="10757" max="10760" width="15.7109375" style="197" customWidth="1"/>
    <col min="10761" max="11008" width="9.140625" style="197"/>
    <col min="11009" max="11009" width="2.7109375" style="197" customWidth="1"/>
    <col min="11010" max="11010" width="21.7109375" style="197" customWidth="1"/>
    <col min="11011" max="11011" width="45.7109375" style="197" customWidth="1"/>
    <col min="11012" max="11012" width="7.5703125" style="197" customWidth="1"/>
    <col min="11013" max="11016" width="15.7109375" style="197" customWidth="1"/>
    <col min="11017" max="11264" width="9.140625" style="197"/>
    <col min="11265" max="11265" width="2.7109375" style="197" customWidth="1"/>
    <col min="11266" max="11266" width="21.7109375" style="197" customWidth="1"/>
    <col min="11267" max="11267" width="45.7109375" style="197" customWidth="1"/>
    <col min="11268" max="11268" width="7.5703125" style="197" customWidth="1"/>
    <col min="11269" max="11272" width="15.7109375" style="197" customWidth="1"/>
    <col min="11273" max="11520" width="9.140625" style="197"/>
    <col min="11521" max="11521" width="2.7109375" style="197" customWidth="1"/>
    <col min="11522" max="11522" width="21.7109375" style="197" customWidth="1"/>
    <col min="11523" max="11523" width="45.7109375" style="197" customWidth="1"/>
    <col min="11524" max="11524" width="7.5703125" style="197" customWidth="1"/>
    <col min="11525" max="11528" width="15.7109375" style="197" customWidth="1"/>
    <col min="11529" max="11776" width="9.140625" style="197"/>
    <col min="11777" max="11777" width="2.7109375" style="197" customWidth="1"/>
    <col min="11778" max="11778" width="21.7109375" style="197" customWidth="1"/>
    <col min="11779" max="11779" width="45.7109375" style="197" customWidth="1"/>
    <col min="11780" max="11780" width="7.5703125" style="197" customWidth="1"/>
    <col min="11781" max="11784" width="15.7109375" style="197" customWidth="1"/>
    <col min="11785" max="12032" width="9.140625" style="197"/>
    <col min="12033" max="12033" width="2.7109375" style="197" customWidth="1"/>
    <col min="12034" max="12034" width="21.7109375" style="197" customWidth="1"/>
    <col min="12035" max="12035" width="45.7109375" style="197" customWidth="1"/>
    <col min="12036" max="12036" width="7.5703125" style="197" customWidth="1"/>
    <col min="12037" max="12040" width="15.7109375" style="197" customWidth="1"/>
    <col min="12041" max="12288" width="9.140625" style="197"/>
    <col min="12289" max="12289" width="2.7109375" style="197" customWidth="1"/>
    <col min="12290" max="12290" width="21.7109375" style="197" customWidth="1"/>
    <col min="12291" max="12291" width="45.7109375" style="197" customWidth="1"/>
    <col min="12292" max="12292" width="7.5703125" style="197" customWidth="1"/>
    <col min="12293" max="12296" width="15.7109375" style="197" customWidth="1"/>
    <col min="12297" max="12544" width="9.140625" style="197"/>
    <col min="12545" max="12545" width="2.7109375" style="197" customWidth="1"/>
    <col min="12546" max="12546" width="21.7109375" style="197" customWidth="1"/>
    <col min="12547" max="12547" width="45.7109375" style="197" customWidth="1"/>
    <col min="12548" max="12548" width="7.5703125" style="197" customWidth="1"/>
    <col min="12549" max="12552" width="15.7109375" style="197" customWidth="1"/>
    <col min="12553" max="12800" width="9.140625" style="197"/>
    <col min="12801" max="12801" width="2.7109375" style="197" customWidth="1"/>
    <col min="12802" max="12802" width="21.7109375" style="197" customWidth="1"/>
    <col min="12803" max="12803" width="45.7109375" style="197" customWidth="1"/>
    <col min="12804" max="12804" width="7.5703125" style="197" customWidth="1"/>
    <col min="12805" max="12808" width="15.7109375" style="197" customWidth="1"/>
    <col min="12809" max="13056" width="9.140625" style="197"/>
    <col min="13057" max="13057" width="2.7109375" style="197" customWidth="1"/>
    <col min="13058" max="13058" width="21.7109375" style="197" customWidth="1"/>
    <col min="13059" max="13059" width="45.7109375" style="197" customWidth="1"/>
    <col min="13060" max="13060" width="7.5703125" style="197" customWidth="1"/>
    <col min="13061" max="13064" width="15.7109375" style="197" customWidth="1"/>
    <col min="13065" max="13312" width="9.140625" style="197"/>
    <col min="13313" max="13313" width="2.7109375" style="197" customWidth="1"/>
    <col min="13314" max="13314" width="21.7109375" style="197" customWidth="1"/>
    <col min="13315" max="13315" width="45.7109375" style="197" customWidth="1"/>
    <col min="13316" max="13316" width="7.5703125" style="197" customWidth="1"/>
    <col min="13317" max="13320" width="15.7109375" style="197" customWidth="1"/>
    <col min="13321" max="13568" width="9.140625" style="197"/>
    <col min="13569" max="13569" width="2.7109375" style="197" customWidth="1"/>
    <col min="13570" max="13570" width="21.7109375" style="197" customWidth="1"/>
    <col min="13571" max="13571" width="45.7109375" style="197" customWidth="1"/>
    <col min="13572" max="13572" width="7.5703125" style="197" customWidth="1"/>
    <col min="13573" max="13576" width="15.7109375" style="197" customWidth="1"/>
    <col min="13577" max="13824" width="9.140625" style="197"/>
    <col min="13825" max="13825" width="2.7109375" style="197" customWidth="1"/>
    <col min="13826" max="13826" width="21.7109375" style="197" customWidth="1"/>
    <col min="13827" max="13827" width="45.7109375" style="197" customWidth="1"/>
    <col min="13828" max="13828" width="7.5703125" style="197" customWidth="1"/>
    <col min="13829" max="13832" width="15.7109375" style="197" customWidth="1"/>
    <col min="13833" max="14080" width="9.140625" style="197"/>
    <col min="14081" max="14081" width="2.7109375" style="197" customWidth="1"/>
    <col min="14082" max="14082" width="21.7109375" style="197" customWidth="1"/>
    <col min="14083" max="14083" width="45.7109375" style="197" customWidth="1"/>
    <col min="14084" max="14084" width="7.5703125" style="197" customWidth="1"/>
    <col min="14085" max="14088" width="15.7109375" style="197" customWidth="1"/>
    <col min="14089" max="14336" width="9.140625" style="197"/>
    <col min="14337" max="14337" width="2.7109375" style="197" customWidth="1"/>
    <col min="14338" max="14338" width="21.7109375" style="197" customWidth="1"/>
    <col min="14339" max="14339" width="45.7109375" style="197" customWidth="1"/>
    <col min="14340" max="14340" width="7.5703125" style="197" customWidth="1"/>
    <col min="14341" max="14344" width="15.7109375" style="197" customWidth="1"/>
    <col min="14345" max="14592" width="9.140625" style="197"/>
    <col min="14593" max="14593" width="2.7109375" style="197" customWidth="1"/>
    <col min="14594" max="14594" width="21.7109375" style="197" customWidth="1"/>
    <col min="14595" max="14595" width="45.7109375" style="197" customWidth="1"/>
    <col min="14596" max="14596" width="7.5703125" style="197" customWidth="1"/>
    <col min="14597" max="14600" width="15.7109375" style="197" customWidth="1"/>
    <col min="14601" max="14848" width="9.140625" style="197"/>
    <col min="14849" max="14849" width="2.7109375" style="197" customWidth="1"/>
    <col min="14850" max="14850" width="21.7109375" style="197" customWidth="1"/>
    <col min="14851" max="14851" width="45.7109375" style="197" customWidth="1"/>
    <col min="14852" max="14852" width="7.5703125" style="197" customWidth="1"/>
    <col min="14853" max="14856" width="15.7109375" style="197" customWidth="1"/>
    <col min="14857" max="15104" width="9.140625" style="197"/>
    <col min="15105" max="15105" width="2.7109375" style="197" customWidth="1"/>
    <col min="15106" max="15106" width="21.7109375" style="197" customWidth="1"/>
    <col min="15107" max="15107" width="45.7109375" style="197" customWidth="1"/>
    <col min="15108" max="15108" width="7.5703125" style="197" customWidth="1"/>
    <col min="15109" max="15112" width="15.7109375" style="197" customWidth="1"/>
    <col min="15113" max="15360" width="9.140625" style="197"/>
    <col min="15361" max="15361" width="2.7109375" style="197" customWidth="1"/>
    <col min="15362" max="15362" width="21.7109375" style="197" customWidth="1"/>
    <col min="15363" max="15363" width="45.7109375" style="197" customWidth="1"/>
    <col min="15364" max="15364" width="7.5703125" style="197" customWidth="1"/>
    <col min="15365" max="15368" width="15.7109375" style="197" customWidth="1"/>
    <col min="15369" max="15616" width="9.140625" style="197"/>
    <col min="15617" max="15617" width="2.7109375" style="197" customWidth="1"/>
    <col min="15618" max="15618" width="21.7109375" style="197" customWidth="1"/>
    <col min="15619" max="15619" width="45.7109375" style="197" customWidth="1"/>
    <col min="15620" max="15620" width="7.5703125" style="197" customWidth="1"/>
    <col min="15621" max="15624" width="15.7109375" style="197" customWidth="1"/>
    <col min="15625" max="15872" width="9.140625" style="197"/>
    <col min="15873" max="15873" width="2.7109375" style="197" customWidth="1"/>
    <col min="15874" max="15874" width="21.7109375" style="197" customWidth="1"/>
    <col min="15875" max="15875" width="45.7109375" style="197" customWidth="1"/>
    <col min="15876" max="15876" width="7.5703125" style="197" customWidth="1"/>
    <col min="15877" max="15880" width="15.7109375" style="197" customWidth="1"/>
    <col min="15881" max="16128" width="9.140625" style="197"/>
    <col min="16129" max="16129" width="2.7109375" style="197" customWidth="1"/>
    <col min="16130" max="16130" width="21.7109375" style="197" customWidth="1"/>
    <col min="16131" max="16131" width="45.7109375" style="197" customWidth="1"/>
    <col min="16132" max="16132" width="7.5703125" style="197" customWidth="1"/>
    <col min="16133" max="16136" width="15.7109375" style="197" customWidth="1"/>
    <col min="16137" max="16384" width="9.140625" style="197"/>
  </cols>
  <sheetData>
    <row r="1" spans="1:12" ht="12.75" customHeight="1" x14ac:dyDescent="0.2">
      <c r="H1" s="209"/>
      <c r="I1" s="209" t="s">
        <v>573</v>
      </c>
    </row>
    <row r="2" spans="1:12" ht="17.25" customHeight="1" x14ac:dyDescent="0.2">
      <c r="B2" s="525" t="s">
        <v>773</v>
      </c>
      <c r="C2" s="525"/>
      <c r="D2" s="525"/>
      <c r="E2" s="525"/>
      <c r="F2" s="525"/>
      <c r="G2" s="525"/>
      <c r="H2" s="525"/>
      <c r="I2" s="525"/>
    </row>
    <row r="3" spans="1:12" ht="12" customHeight="1" thickBot="1" x14ac:dyDescent="0.25">
      <c r="E3" s="197"/>
      <c r="F3" s="197"/>
      <c r="G3" s="197"/>
      <c r="H3" s="198"/>
      <c r="I3" s="198" t="s">
        <v>128</v>
      </c>
    </row>
    <row r="4" spans="1:12" ht="24" customHeight="1" x14ac:dyDescent="0.2">
      <c r="B4" s="530" t="s">
        <v>60</v>
      </c>
      <c r="C4" s="532" t="s">
        <v>61</v>
      </c>
      <c r="D4" s="534" t="s">
        <v>84</v>
      </c>
      <c r="E4" s="494" t="s">
        <v>769</v>
      </c>
      <c r="F4" s="496" t="s">
        <v>770</v>
      </c>
      <c r="G4" s="504" t="s">
        <v>774</v>
      </c>
      <c r="H4" s="505"/>
      <c r="I4" s="502" t="s">
        <v>772</v>
      </c>
    </row>
    <row r="5" spans="1:12" ht="28.5" customHeight="1" x14ac:dyDescent="0.2">
      <c r="B5" s="531"/>
      <c r="C5" s="533"/>
      <c r="D5" s="535"/>
      <c r="E5" s="495"/>
      <c r="F5" s="497"/>
      <c r="G5" s="269" t="s">
        <v>67</v>
      </c>
      <c r="H5" s="348" t="s">
        <v>46</v>
      </c>
      <c r="I5" s="503"/>
    </row>
    <row r="6" spans="1:12" ht="12.75" customHeight="1" thickBot="1" x14ac:dyDescent="0.25">
      <c r="B6" s="205">
        <v>1</v>
      </c>
      <c r="C6" s="206">
        <v>2</v>
      </c>
      <c r="D6" s="361">
        <v>3</v>
      </c>
      <c r="E6" s="357">
        <v>4</v>
      </c>
      <c r="F6" s="353">
        <v>5</v>
      </c>
      <c r="G6" s="350">
        <v>6</v>
      </c>
      <c r="H6" s="349">
        <v>7</v>
      </c>
      <c r="I6" s="208">
        <v>8</v>
      </c>
    </row>
    <row r="7" spans="1:12" ht="20.100000000000001" customHeight="1" x14ac:dyDescent="0.2">
      <c r="B7" s="210"/>
      <c r="C7" s="211" t="s">
        <v>62</v>
      </c>
      <c r="D7" s="362"/>
      <c r="E7" s="351"/>
      <c r="F7" s="354"/>
      <c r="G7" s="351"/>
      <c r="H7" s="354"/>
      <c r="I7" s="212"/>
    </row>
    <row r="8" spans="1:12" ht="20.100000000000001" customHeight="1" x14ac:dyDescent="0.2">
      <c r="A8" s="213"/>
      <c r="B8" s="214" t="s">
        <v>273</v>
      </c>
      <c r="C8" s="211" t="s">
        <v>274</v>
      </c>
      <c r="D8" s="359" t="s">
        <v>275</v>
      </c>
      <c r="E8" s="352"/>
      <c r="F8" s="355"/>
      <c r="G8" s="352"/>
      <c r="H8" s="356"/>
      <c r="I8" s="215" t="str">
        <f>IFERROR(H8/G8,"  ")</f>
        <v xml:space="preserve">  </v>
      </c>
    </row>
    <row r="9" spans="1:12" ht="20.100000000000001" customHeight="1" x14ac:dyDescent="0.2">
      <c r="A9" s="213"/>
      <c r="B9" s="526"/>
      <c r="C9" s="216" t="s">
        <v>276</v>
      </c>
      <c r="D9" s="527" t="s">
        <v>277</v>
      </c>
      <c r="E9" s="528">
        <f>E11+E18+E27+E28+E39</f>
        <v>215576</v>
      </c>
      <c r="F9" s="528">
        <f t="shared" ref="F9:H9" si="0">F11+F18+F27+F28+F39</f>
        <v>268026</v>
      </c>
      <c r="G9" s="528">
        <f t="shared" si="0"/>
        <v>231205</v>
      </c>
      <c r="H9" s="528">
        <f t="shared" si="0"/>
        <v>215529</v>
      </c>
      <c r="I9" s="521">
        <f t="shared" ref="I9:I72" si="1">IFERROR(H9/G9,"  ")</f>
        <v>0.93219869812504053</v>
      </c>
    </row>
    <row r="10" spans="1:12" ht="13.5" customHeight="1" x14ac:dyDescent="0.2">
      <c r="A10" s="213"/>
      <c r="B10" s="526"/>
      <c r="C10" s="217" t="s">
        <v>278</v>
      </c>
      <c r="D10" s="527"/>
      <c r="E10" s="529"/>
      <c r="F10" s="529"/>
      <c r="G10" s="529"/>
      <c r="H10" s="529"/>
      <c r="I10" s="522" t="str">
        <f t="shared" si="1"/>
        <v xml:space="preserve">  </v>
      </c>
    </row>
    <row r="11" spans="1:12" ht="20.100000000000001" customHeight="1" x14ac:dyDescent="0.2">
      <c r="A11" s="213"/>
      <c r="B11" s="526" t="s">
        <v>279</v>
      </c>
      <c r="C11" s="218" t="s">
        <v>280</v>
      </c>
      <c r="D11" s="527" t="s">
        <v>281</v>
      </c>
      <c r="E11" s="528">
        <f>E13+E14+E15+E16+E17</f>
        <v>1371</v>
      </c>
      <c r="F11" s="528">
        <f t="shared" ref="F11:H11" si="2">F13+F14+F15+F16+F17</f>
        <v>9200</v>
      </c>
      <c r="G11" s="528">
        <f t="shared" si="2"/>
        <v>9500</v>
      </c>
      <c r="H11" s="528">
        <f t="shared" si="2"/>
        <v>4100</v>
      </c>
      <c r="I11" s="521">
        <f t="shared" si="1"/>
        <v>0.43157894736842106</v>
      </c>
      <c r="L11" s="199"/>
    </row>
    <row r="12" spans="1:12" ht="12.75" customHeight="1" x14ac:dyDescent="0.2">
      <c r="A12" s="213"/>
      <c r="B12" s="526"/>
      <c r="C12" s="219" t="s">
        <v>282</v>
      </c>
      <c r="D12" s="527"/>
      <c r="E12" s="529"/>
      <c r="F12" s="529"/>
      <c r="G12" s="529"/>
      <c r="H12" s="529"/>
      <c r="I12" s="522" t="str">
        <f t="shared" si="1"/>
        <v xml:space="preserve">  </v>
      </c>
    </row>
    <row r="13" spans="1:12" ht="20.100000000000001" customHeight="1" x14ac:dyDescent="0.2">
      <c r="A13" s="213"/>
      <c r="B13" s="214" t="s">
        <v>85</v>
      </c>
      <c r="C13" s="220" t="s">
        <v>129</v>
      </c>
      <c r="D13" s="359" t="s">
        <v>283</v>
      </c>
      <c r="E13" s="318"/>
      <c r="F13" s="319"/>
      <c r="G13" s="318"/>
      <c r="H13" s="319"/>
      <c r="I13" s="222" t="str">
        <f t="shared" si="1"/>
        <v xml:space="preserve">  </v>
      </c>
    </row>
    <row r="14" spans="1:12" ht="25.5" customHeight="1" x14ac:dyDescent="0.2">
      <c r="A14" s="213"/>
      <c r="B14" s="214" t="s">
        <v>284</v>
      </c>
      <c r="C14" s="220" t="s">
        <v>285</v>
      </c>
      <c r="D14" s="359" t="s">
        <v>286</v>
      </c>
      <c r="E14" s="318">
        <v>1371</v>
      </c>
      <c r="F14" s="319">
        <v>9200</v>
      </c>
      <c r="G14" s="318">
        <v>9500</v>
      </c>
      <c r="H14" s="319">
        <v>4100</v>
      </c>
      <c r="I14" s="222">
        <f t="shared" si="1"/>
        <v>0.43157894736842106</v>
      </c>
    </row>
    <row r="15" spans="1:12" ht="20.100000000000001" customHeight="1" x14ac:dyDescent="0.2">
      <c r="A15" s="213"/>
      <c r="B15" s="214" t="s">
        <v>93</v>
      </c>
      <c r="C15" s="220" t="s">
        <v>287</v>
      </c>
      <c r="D15" s="359" t="s">
        <v>288</v>
      </c>
      <c r="E15" s="318"/>
      <c r="F15" s="319"/>
      <c r="G15" s="318"/>
      <c r="H15" s="319"/>
      <c r="I15" s="222" t="str">
        <f t="shared" si="1"/>
        <v xml:space="preserve">  </v>
      </c>
    </row>
    <row r="16" spans="1:12" ht="25.5" customHeight="1" x14ac:dyDescent="0.2">
      <c r="A16" s="213"/>
      <c r="B16" s="214" t="s">
        <v>289</v>
      </c>
      <c r="C16" s="220" t="s">
        <v>290</v>
      </c>
      <c r="D16" s="359" t="s">
        <v>291</v>
      </c>
      <c r="E16" s="318"/>
      <c r="F16" s="319"/>
      <c r="G16" s="318"/>
      <c r="H16" s="319"/>
      <c r="I16" s="222" t="str">
        <f t="shared" si="1"/>
        <v xml:space="preserve">  </v>
      </c>
    </row>
    <row r="17" spans="1:9" ht="20.100000000000001" customHeight="1" x14ac:dyDescent="0.2">
      <c r="A17" s="213"/>
      <c r="B17" s="214" t="s">
        <v>94</v>
      </c>
      <c r="C17" s="220" t="s">
        <v>292</v>
      </c>
      <c r="D17" s="359" t="s">
        <v>293</v>
      </c>
      <c r="E17" s="318"/>
      <c r="F17" s="319"/>
      <c r="G17" s="318"/>
      <c r="H17" s="319"/>
      <c r="I17" s="222" t="str">
        <f t="shared" si="1"/>
        <v xml:space="preserve">  </v>
      </c>
    </row>
    <row r="18" spans="1:9" ht="20.100000000000001" customHeight="1" x14ac:dyDescent="0.2">
      <c r="A18" s="213"/>
      <c r="B18" s="526" t="s">
        <v>294</v>
      </c>
      <c r="C18" s="218" t="s">
        <v>295</v>
      </c>
      <c r="D18" s="527" t="s">
        <v>296</v>
      </c>
      <c r="E18" s="528">
        <f>E20+E21+E22+E23+E24+E25+E26</f>
        <v>213477</v>
      </c>
      <c r="F18" s="528">
        <f t="shared" ref="F18:H18" si="3">F20+F21+F22+F23+F24+F25+F26</f>
        <v>257076</v>
      </c>
      <c r="G18" s="528">
        <f t="shared" si="3"/>
        <v>220185</v>
      </c>
      <c r="H18" s="528">
        <f t="shared" si="3"/>
        <v>210585</v>
      </c>
      <c r="I18" s="521">
        <f t="shared" si="1"/>
        <v>0.95640029974793928</v>
      </c>
    </row>
    <row r="19" spans="1:9" ht="12.75" customHeight="1" x14ac:dyDescent="0.2">
      <c r="A19" s="213"/>
      <c r="B19" s="526"/>
      <c r="C19" s="219" t="s">
        <v>297</v>
      </c>
      <c r="D19" s="527"/>
      <c r="E19" s="529"/>
      <c r="F19" s="529"/>
      <c r="G19" s="529"/>
      <c r="H19" s="529"/>
      <c r="I19" s="522" t="str">
        <f t="shared" si="1"/>
        <v xml:space="preserve">  </v>
      </c>
    </row>
    <row r="20" spans="1:9" ht="20.100000000000001" customHeight="1" x14ac:dyDescent="0.2">
      <c r="A20" s="213"/>
      <c r="B20" s="214" t="s">
        <v>298</v>
      </c>
      <c r="C20" s="220" t="s">
        <v>299</v>
      </c>
      <c r="D20" s="359" t="s">
        <v>300</v>
      </c>
      <c r="E20" s="318">
        <v>107722</v>
      </c>
      <c r="F20" s="319">
        <v>151000</v>
      </c>
      <c r="G20" s="318">
        <v>129500</v>
      </c>
      <c r="H20" s="319">
        <v>105017</v>
      </c>
      <c r="I20" s="222">
        <f t="shared" si="1"/>
        <v>0.81094208494208497</v>
      </c>
    </row>
    <row r="21" spans="1:9" ht="20.100000000000001" customHeight="1" x14ac:dyDescent="0.2">
      <c r="B21" s="223" t="s">
        <v>95</v>
      </c>
      <c r="C21" s="220" t="s">
        <v>301</v>
      </c>
      <c r="D21" s="359" t="s">
        <v>302</v>
      </c>
      <c r="E21" s="318">
        <v>58897</v>
      </c>
      <c r="F21" s="319">
        <v>81868</v>
      </c>
      <c r="G21" s="318">
        <v>65900</v>
      </c>
      <c r="H21" s="319">
        <v>58010</v>
      </c>
      <c r="I21" s="222">
        <f t="shared" si="1"/>
        <v>0.88027314112291355</v>
      </c>
    </row>
    <row r="22" spans="1:9" ht="20.100000000000001" customHeight="1" x14ac:dyDescent="0.2">
      <c r="B22" s="223" t="s">
        <v>96</v>
      </c>
      <c r="C22" s="220" t="s">
        <v>303</v>
      </c>
      <c r="D22" s="359" t="s">
        <v>304</v>
      </c>
      <c r="E22" s="318">
        <v>7807</v>
      </c>
      <c r="F22" s="319">
        <v>11300</v>
      </c>
      <c r="G22" s="318">
        <v>11300</v>
      </c>
      <c r="H22" s="319">
        <v>7807</v>
      </c>
      <c r="I22" s="222">
        <f t="shared" si="1"/>
        <v>0.69088495575221243</v>
      </c>
    </row>
    <row r="23" spans="1:9" ht="25.5" customHeight="1" x14ac:dyDescent="0.2">
      <c r="B23" s="223" t="s">
        <v>305</v>
      </c>
      <c r="C23" s="220" t="s">
        <v>306</v>
      </c>
      <c r="D23" s="359" t="s">
        <v>307</v>
      </c>
      <c r="E23" s="318">
        <v>38349</v>
      </c>
      <c r="F23" s="319">
        <v>12300</v>
      </c>
      <c r="G23" s="318">
        <v>12800</v>
      </c>
      <c r="H23" s="319">
        <v>39066</v>
      </c>
      <c r="I23" s="222">
        <f t="shared" si="1"/>
        <v>3.0520312500000002</v>
      </c>
    </row>
    <row r="24" spans="1:9" ht="25.5" customHeight="1" x14ac:dyDescent="0.2">
      <c r="B24" s="223" t="s">
        <v>308</v>
      </c>
      <c r="C24" s="220" t="s">
        <v>309</v>
      </c>
      <c r="D24" s="359" t="s">
        <v>310</v>
      </c>
      <c r="E24" s="318">
        <v>702</v>
      </c>
      <c r="F24" s="319">
        <v>608</v>
      </c>
      <c r="G24" s="318">
        <v>685</v>
      </c>
      <c r="H24" s="319">
        <v>685</v>
      </c>
      <c r="I24" s="222">
        <f t="shared" si="1"/>
        <v>1</v>
      </c>
    </row>
    <row r="25" spans="1:9" ht="25.5" customHeight="1" x14ac:dyDescent="0.2">
      <c r="B25" s="223" t="s">
        <v>311</v>
      </c>
      <c r="C25" s="220" t="s">
        <v>312</v>
      </c>
      <c r="D25" s="359" t="s">
        <v>313</v>
      </c>
      <c r="E25" s="318"/>
      <c r="F25" s="319"/>
      <c r="G25" s="318"/>
      <c r="H25" s="319"/>
      <c r="I25" s="222" t="str">
        <f t="shared" si="1"/>
        <v xml:space="preserve">  </v>
      </c>
    </row>
    <row r="26" spans="1:9" ht="25.5" customHeight="1" x14ac:dyDescent="0.2">
      <c r="B26" s="223" t="s">
        <v>311</v>
      </c>
      <c r="C26" s="220" t="s">
        <v>314</v>
      </c>
      <c r="D26" s="359" t="s">
        <v>315</v>
      </c>
      <c r="E26" s="318"/>
      <c r="F26" s="319"/>
      <c r="G26" s="318"/>
      <c r="H26" s="319"/>
      <c r="I26" s="222" t="str">
        <f t="shared" si="1"/>
        <v xml:space="preserve">  </v>
      </c>
    </row>
    <row r="27" spans="1:9" ht="20.100000000000001" customHeight="1" x14ac:dyDescent="0.2">
      <c r="A27" s="213"/>
      <c r="B27" s="214" t="s">
        <v>316</v>
      </c>
      <c r="C27" s="220" t="s">
        <v>317</v>
      </c>
      <c r="D27" s="359" t="s">
        <v>318</v>
      </c>
      <c r="E27" s="318"/>
      <c r="F27" s="319"/>
      <c r="G27" s="318"/>
      <c r="H27" s="319"/>
      <c r="I27" s="222" t="str">
        <f t="shared" si="1"/>
        <v xml:space="preserve">  </v>
      </c>
    </row>
    <row r="28" spans="1:9" ht="25.5" customHeight="1" x14ac:dyDescent="0.2">
      <c r="A28" s="213"/>
      <c r="B28" s="526" t="s">
        <v>319</v>
      </c>
      <c r="C28" s="218" t="s">
        <v>320</v>
      </c>
      <c r="D28" s="527" t="s">
        <v>321</v>
      </c>
      <c r="E28" s="528">
        <f>E30+E31+E32+E33+E34+E35+E36+E37+E38</f>
        <v>728</v>
      </c>
      <c r="F28" s="528">
        <f>F30+F31+F32+F33+F34+F35+F36+F37+F38</f>
        <v>650</v>
      </c>
      <c r="G28" s="528">
        <f>G30+G31+G32+G33+G34+G35+G36+G37+G38</f>
        <v>420</v>
      </c>
      <c r="H28" s="528">
        <f t="shared" ref="H28" si="4">H30+H31+H32+H33+H34+H35+H36+H37+H38</f>
        <v>844</v>
      </c>
      <c r="I28" s="521">
        <f t="shared" si="1"/>
        <v>2.0095238095238095</v>
      </c>
    </row>
    <row r="29" spans="1:9" ht="22.5" customHeight="1" x14ac:dyDescent="0.2">
      <c r="A29" s="213"/>
      <c r="B29" s="526"/>
      <c r="C29" s="219" t="s">
        <v>322</v>
      </c>
      <c r="D29" s="527"/>
      <c r="E29" s="529"/>
      <c r="F29" s="529"/>
      <c r="G29" s="529"/>
      <c r="H29" s="529"/>
      <c r="I29" s="522" t="str">
        <f t="shared" si="1"/>
        <v xml:space="preserve">  </v>
      </c>
    </row>
    <row r="30" spans="1:9" ht="25.5" customHeight="1" x14ac:dyDescent="0.2">
      <c r="A30" s="213"/>
      <c r="B30" s="214" t="s">
        <v>323</v>
      </c>
      <c r="C30" s="220" t="s">
        <v>324</v>
      </c>
      <c r="D30" s="359" t="s">
        <v>325</v>
      </c>
      <c r="E30" s="318"/>
      <c r="F30" s="319"/>
      <c r="G30" s="318"/>
      <c r="H30" s="319"/>
      <c r="I30" s="222" t="str">
        <f t="shared" si="1"/>
        <v xml:space="preserve">  </v>
      </c>
    </row>
    <row r="31" spans="1:9" ht="25.5" customHeight="1" x14ac:dyDescent="0.2">
      <c r="B31" s="223" t="s">
        <v>326</v>
      </c>
      <c r="C31" s="220" t="s">
        <v>327</v>
      </c>
      <c r="D31" s="359" t="s">
        <v>328</v>
      </c>
      <c r="E31" s="318"/>
      <c r="F31" s="319"/>
      <c r="G31" s="318"/>
      <c r="H31" s="319"/>
      <c r="I31" s="222" t="str">
        <f t="shared" si="1"/>
        <v xml:space="preserve">  </v>
      </c>
    </row>
    <row r="32" spans="1:9" ht="35.25" customHeight="1" x14ac:dyDescent="0.2">
      <c r="B32" s="223" t="s">
        <v>329</v>
      </c>
      <c r="C32" s="220" t="s">
        <v>330</v>
      </c>
      <c r="D32" s="359" t="s">
        <v>331</v>
      </c>
      <c r="E32" s="318"/>
      <c r="F32" s="319"/>
      <c r="G32" s="318"/>
      <c r="H32" s="319"/>
      <c r="I32" s="222" t="str">
        <f t="shared" si="1"/>
        <v xml:space="preserve">  </v>
      </c>
    </row>
    <row r="33" spans="1:9" ht="35.25" customHeight="1" x14ac:dyDescent="0.2">
      <c r="B33" s="223" t="s">
        <v>332</v>
      </c>
      <c r="C33" s="220" t="s">
        <v>333</v>
      </c>
      <c r="D33" s="359" t="s">
        <v>334</v>
      </c>
      <c r="E33" s="318"/>
      <c r="F33" s="319"/>
      <c r="G33" s="318"/>
      <c r="H33" s="319"/>
      <c r="I33" s="222" t="str">
        <f t="shared" si="1"/>
        <v xml:space="preserve">  </v>
      </c>
    </row>
    <row r="34" spans="1:9" ht="25.5" customHeight="1" x14ac:dyDescent="0.2">
      <c r="B34" s="223" t="s">
        <v>335</v>
      </c>
      <c r="C34" s="220" t="s">
        <v>336</v>
      </c>
      <c r="D34" s="359" t="s">
        <v>337</v>
      </c>
      <c r="E34" s="318"/>
      <c r="F34" s="319"/>
      <c r="G34" s="318"/>
      <c r="H34" s="319"/>
      <c r="I34" s="222" t="str">
        <f t="shared" si="1"/>
        <v xml:space="preserve">  </v>
      </c>
    </row>
    <row r="35" spans="1:9" ht="25.5" customHeight="1" x14ac:dyDescent="0.2">
      <c r="B35" s="223" t="s">
        <v>335</v>
      </c>
      <c r="C35" s="220" t="s">
        <v>338</v>
      </c>
      <c r="D35" s="359" t="s">
        <v>339</v>
      </c>
      <c r="E35" s="318"/>
      <c r="F35" s="319"/>
      <c r="G35" s="318"/>
      <c r="H35" s="319"/>
      <c r="I35" s="222" t="str">
        <f t="shared" si="1"/>
        <v xml:space="preserve">  </v>
      </c>
    </row>
    <row r="36" spans="1:9" ht="39" customHeight="1" x14ac:dyDescent="0.2">
      <c r="B36" s="223" t="s">
        <v>130</v>
      </c>
      <c r="C36" s="220" t="s">
        <v>340</v>
      </c>
      <c r="D36" s="359" t="s">
        <v>341</v>
      </c>
      <c r="E36" s="318"/>
      <c r="F36" s="319"/>
      <c r="G36" s="318"/>
      <c r="H36" s="319"/>
      <c r="I36" s="222" t="str">
        <f t="shared" si="1"/>
        <v xml:space="preserve">  </v>
      </c>
    </row>
    <row r="37" spans="1:9" ht="25.5" customHeight="1" x14ac:dyDescent="0.2">
      <c r="B37" s="223" t="s">
        <v>131</v>
      </c>
      <c r="C37" s="220" t="s">
        <v>342</v>
      </c>
      <c r="D37" s="359" t="s">
        <v>343</v>
      </c>
      <c r="E37" s="318"/>
      <c r="F37" s="319"/>
      <c r="G37" s="318"/>
      <c r="H37" s="319"/>
      <c r="I37" s="222" t="str">
        <f t="shared" si="1"/>
        <v xml:space="preserve">  </v>
      </c>
    </row>
    <row r="38" spans="1:9" ht="25.5" customHeight="1" x14ac:dyDescent="0.2">
      <c r="B38" s="223" t="s">
        <v>344</v>
      </c>
      <c r="C38" s="220" t="s">
        <v>345</v>
      </c>
      <c r="D38" s="359" t="s">
        <v>346</v>
      </c>
      <c r="E38" s="318">
        <v>728</v>
      </c>
      <c r="F38" s="319">
        <v>650</v>
      </c>
      <c r="G38" s="318">
        <v>420</v>
      </c>
      <c r="H38" s="319">
        <v>844</v>
      </c>
      <c r="I38" s="222">
        <f t="shared" si="1"/>
        <v>2.0095238095238095</v>
      </c>
    </row>
    <row r="39" spans="1:9" ht="25.5" customHeight="1" x14ac:dyDescent="0.2">
      <c r="B39" s="223" t="s">
        <v>347</v>
      </c>
      <c r="C39" s="220" t="s">
        <v>348</v>
      </c>
      <c r="D39" s="359" t="s">
        <v>349</v>
      </c>
      <c r="E39" s="318"/>
      <c r="F39" s="319">
        <v>1100</v>
      </c>
      <c r="G39" s="318">
        <v>1100</v>
      </c>
      <c r="H39" s="319"/>
      <c r="I39" s="222">
        <f t="shared" si="1"/>
        <v>0</v>
      </c>
    </row>
    <row r="40" spans="1:9" ht="20.100000000000001" customHeight="1" x14ac:dyDescent="0.2">
      <c r="A40" s="213"/>
      <c r="B40" s="214">
        <v>288</v>
      </c>
      <c r="C40" s="211" t="s">
        <v>350</v>
      </c>
      <c r="D40" s="359" t="s">
        <v>351</v>
      </c>
      <c r="E40" s="419">
        <v>9002</v>
      </c>
      <c r="F40" s="420">
        <v>12000</v>
      </c>
      <c r="G40" s="419">
        <v>10000</v>
      </c>
      <c r="H40" s="420">
        <v>9001</v>
      </c>
      <c r="I40" s="222">
        <f t="shared" si="1"/>
        <v>0.90010000000000001</v>
      </c>
    </row>
    <row r="41" spans="1:9" ht="20.100000000000001" customHeight="1" x14ac:dyDescent="0.2">
      <c r="A41" s="213"/>
      <c r="B41" s="526"/>
      <c r="C41" s="216" t="s">
        <v>352</v>
      </c>
      <c r="D41" s="527" t="s">
        <v>353</v>
      </c>
      <c r="E41" s="528">
        <f>E43+E49+E50+E57+E62+E72+E73</f>
        <v>427153</v>
      </c>
      <c r="F41" s="528">
        <f t="shared" ref="F41:H41" si="5">F43+F49+F50+F57+F62+F72+F73</f>
        <v>321838</v>
      </c>
      <c r="G41" s="528">
        <f t="shared" si="5"/>
        <v>315344</v>
      </c>
      <c r="H41" s="528">
        <f t="shared" si="5"/>
        <v>432246</v>
      </c>
      <c r="I41" s="521">
        <f t="shared" si="1"/>
        <v>1.3707126186006393</v>
      </c>
    </row>
    <row r="42" spans="1:9" ht="12.75" customHeight="1" x14ac:dyDescent="0.2">
      <c r="A42" s="213"/>
      <c r="B42" s="526"/>
      <c r="C42" s="217" t="s">
        <v>354</v>
      </c>
      <c r="D42" s="527"/>
      <c r="E42" s="529"/>
      <c r="F42" s="529"/>
      <c r="G42" s="529"/>
      <c r="H42" s="529"/>
      <c r="I42" s="522" t="str">
        <f t="shared" si="1"/>
        <v xml:space="preserve">  </v>
      </c>
    </row>
    <row r="43" spans="1:9" ht="25.5" customHeight="1" x14ac:dyDescent="0.2">
      <c r="B43" s="223" t="s">
        <v>355</v>
      </c>
      <c r="C43" s="220" t="s">
        <v>356</v>
      </c>
      <c r="D43" s="359" t="s">
        <v>357</v>
      </c>
      <c r="E43" s="318">
        <f>E44+E45+E46+E47+E48</f>
        <v>57101</v>
      </c>
      <c r="F43" s="318">
        <f t="shared" ref="F43:H43" si="6">F44+F45+F46+F47+F48</f>
        <v>36600</v>
      </c>
      <c r="G43" s="318">
        <f t="shared" si="6"/>
        <v>7600</v>
      </c>
      <c r="H43" s="318">
        <f t="shared" si="6"/>
        <v>7740</v>
      </c>
      <c r="I43" s="222">
        <f t="shared" si="1"/>
        <v>1.0184210526315789</v>
      </c>
    </row>
    <row r="44" spans="1:9" ht="20.100000000000001" customHeight="1" x14ac:dyDescent="0.2">
      <c r="B44" s="223">
        <v>10</v>
      </c>
      <c r="C44" s="220" t="s">
        <v>358</v>
      </c>
      <c r="D44" s="359" t="s">
        <v>359</v>
      </c>
      <c r="E44" s="318">
        <v>6730</v>
      </c>
      <c r="F44" s="319">
        <v>6500</v>
      </c>
      <c r="G44" s="318">
        <v>6700</v>
      </c>
      <c r="H44" s="319">
        <v>7399</v>
      </c>
      <c r="I44" s="222">
        <f t="shared" si="1"/>
        <v>1.1043283582089551</v>
      </c>
    </row>
    <row r="45" spans="1:9" ht="20.100000000000001" customHeight="1" x14ac:dyDescent="0.2">
      <c r="B45" s="223" t="s">
        <v>360</v>
      </c>
      <c r="C45" s="220" t="s">
        <v>361</v>
      </c>
      <c r="D45" s="359" t="s">
        <v>362</v>
      </c>
      <c r="E45" s="318"/>
      <c r="F45" s="319"/>
      <c r="G45" s="318"/>
      <c r="H45" s="319"/>
      <c r="I45" s="222" t="str">
        <f t="shared" si="1"/>
        <v xml:space="preserve">  </v>
      </c>
    </row>
    <row r="46" spans="1:9" ht="20.100000000000001" customHeight="1" x14ac:dyDescent="0.2">
      <c r="B46" s="223">
        <v>13</v>
      </c>
      <c r="C46" s="220" t="s">
        <v>363</v>
      </c>
      <c r="D46" s="359" t="s">
        <v>364</v>
      </c>
      <c r="E46" s="318"/>
      <c r="F46" s="319"/>
      <c r="G46" s="318"/>
      <c r="H46" s="319"/>
      <c r="I46" s="222" t="str">
        <f t="shared" si="1"/>
        <v xml:space="preserve">  </v>
      </c>
    </row>
    <row r="47" spans="1:9" ht="20.100000000000001" customHeight="1" x14ac:dyDescent="0.2">
      <c r="B47" s="223" t="s">
        <v>365</v>
      </c>
      <c r="C47" s="220" t="s">
        <v>366</v>
      </c>
      <c r="D47" s="359" t="s">
        <v>367</v>
      </c>
      <c r="E47" s="318">
        <v>50371</v>
      </c>
      <c r="F47" s="319">
        <v>30100</v>
      </c>
      <c r="G47" s="318">
        <v>900</v>
      </c>
      <c r="H47" s="319">
        <v>341</v>
      </c>
      <c r="I47" s="222">
        <f t="shared" si="1"/>
        <v>0.37888888888888889</v>
      </c>
    </row>
    <row r="48" spans="1:9" ht="20.100000000000001" customHeight="1" x14ac:dyDescent="0.2">
      <c r="B48" s="223" t="s">
        <v>368</v>
      </c>
      <c r="C48" s="220" t="s">
        <v>369</v>
      </c>
      <c r="D48" s="359" t="s">
        <v>370</v>
      </c>
      <c r="E48" s="318"/>
      <c r="F48" s="319"/>
      <c r="G48" s="318"/>
      <c r="H48" s="319"/>
      <c r="I48" s="222" t="str">
        <f t="shared" si="1"/>
        <v xml:space="preserve">  </v>
      </c>
    </row>
    <row r="49" spans="1:9" ht="25.5" customHeight="1" x14ac:dyDescent="0.2">
      <c r="A49" s="213"/>
      <c r="B49" s="214">
        <v>14</v>
      </c>
      <c r="C49" s="220" t="s">
        <v>371</v>
      </c>
      <c r="D49" s="359" t="s">
        <v>372</v>
      </c>
      <c r="E49" s="318"/>
      <c r="F49" s="319"/>
      <c r="G49" s="318"/>
      <c r="H49" s="319"/>
      <c r="I49" s="222" t="str">
        <f t="shared" si="1"/>
        <v xml:space="preserve">  </v>
      </c>
    </row>
    <row r="50" spans="1:9" ht="20.100000000000001" customHeight="1" x14ac:dyDescent="0.2">
      <c r="A50" s="213"/>
      <c r="B50" s="526">
        <v>20</v>
      </c>
      <c r="C50" s="218" t="s">
        <v>373</v>
      </c>
      <c r="D50" s="527" t="s">
        <v>374</v>
      </c>
      <c r="E50" s="528">
        <f>E52+E53+E54+E55+E56</f>
        <v>184756</v>
      </c>
      <c r="F50" s="528">
        <f t="shared" ref="F50:H50" si="7">F52+F53+F54+F55+F56</f>
        <v>177525</v>
      </c>
      <c r="G50" s="528">
        <f t="shared" si="7"/>
        <v>159733</v>
      </c>
      <c r="H50" s="528">
        <f t="shared" si="7"/>
        <v>228444</v>
      </c>
      <c r="I50" s="521">
        <f t="shared" si="1"/>
        <v>1.4301615821401965</v>
      </c>
    </row>
    <row r="51" spans="1:9" ht="12" customHeight="1" x14ac:dyDescent="0.2">
      <c r="A51" s="213"/>
      <c r="B51" s="526"/>
      <c r="C51" s="219" t="s">
        <v>375</v>
      </c>
      <c r="D51" s="527"/>
      <c r="E51" s="529"/>
      <c r="F51" s="529"/>
      <c r="G51" s="529"/>
      <c r="H51" s="529"/>
      <c r="I51" s="522" t="str">
        <f t="shared" si="1"/>
        <v xml:space="preserve">  </v>
      </c>
    </row>
    <row r="52" spans="1:9" ht="20.100000000000001" customHeight="1" x14ac:dyDescent="0.2">
      <c r="A52" s="213"/>
      <c r="B52" s="214">
        <v>204</v>
      </c>
      <c r="C52" s="220" t="s">
        <v>376</v>
      </c>
      <c r="D52" s="359" t="s">
        <v>377</v>
      </c>
      <c r="E52" s="318">
        <v>184756</v>
      </c>
      <c r="F52" s="319">
        <v>177525</v>
      </c>
      <c r="G52" s="318">
        <v>159733</v>
      </c>
      <c r="H52" s="319">
        <v>228444</v>
      </c>
      <c r="I52" s="222">
        <f t="shared" si="1"/>
        <v>1.4301615821401965</v>
      </c>
    </row>
    <row r="53" spans="1:9" ht="20.100000000000001" customHeight="1" x14ac:dyDescent="0.2">
      <c r="A53" s="213"/>
      <c r="B53" s="214">
        <v>205</v>
      </c>
      <c r="C53" s="220" t="s">
        <v>378</v>
      </c>
      <c r="D53" s="359" t="s">
        <v>379</v>
      </c>
      <c r="E53" s="318"/>
      <c r="F53" s="319"/>
      <c r="G53" s="318"/>
      <c r="H53" s="319"/>
      <c r="I53" s="222" t="str">
        <f t="shared" si="1"/>
        <v xml:space="preserve">  </v>
      </c>
    </row>
    <row r="54" spans="1:9" ht="25.5" customHeight="1" x14ac:dyDescent="0.2">
      <c r="A54" s="213"/>
      <c r="B54" s="214" t="s">
        <v>380</v>
      </c>
      <c r="C54" s="220" t="s">
        <v>381</v>
      </c>
      <c r="D54" s="359" t="s">
        <v>382</v>
      </c>
      <c r="E54" s="318"/>
      <c r="F54" s="319"/>
      <c r="G54" s="318"/>
      <c r="H54" s="319"/>
      <c r="I54" s="222" t="str">
        <f t="shared" si="1"/>
        <v xml:space="preserve">  </v>
      </c>
    </row>
    <row r="55" spans="1:9" ht="25.5" customHeight="1" x14ac:dyDescent="0.2">
      <c r="A55" s="213"/>
      <c r="B55" s="214" t="s">
        <v>383</v>
      </c>
      <c r="C55" s="220" t="s">
        <v>384</v>
      </c>
      <c r="D55" s="359" t="s">
        <v>385</v>
      </c>
      <c r="E55" s="318"/>
      <c r="F55" s="319"/>
      <c r="G55" s="318"/>
      <c r="H55" s="319"/>
      <c r="I55" s="222" t="str">
        <f t="shared" si="1"/>
        <v xml:space="preserve">  </v>
      </c>
    </row>
    <row r="56" spans="1:9" ht="20.100000000000001" customHeight="1" x14ac:dyDescent="0.2">
      <c r="A56" s="213"/>
      <c r="B56" s="214">
        <v>206</v>
      </c>
      <c r="C56" s="220" t="s">
        <v>386</v>
      </c>
      <c r="D56" s="359" t="s">
        <v>387</v>
      </c>
      <c r="E56" s="318"/>
      <c r="F56" s="319"/>
      <c r="G56" s="318"/>
      <c r="H56" s="319"/>
      <c r="I56" s="222" t="str">
        <f t="shared" si="1"/>
        <v xml:space="preserve">  </v>
      </c>
    </row>
    <row r="57" spans="1:9" ht="20.100000000000001" customHeight="1" x14ac:dyDescent="0.2">
      <c r="A57" s="213"/>
      <c r="B57" s="526" t="s">
        <v>388</v>
      </c>
      <c r="C57" s="218" t="s">
        <v>389</v>
      </c>
      <c r="D57" s="527" t="s">
        <v>390</v>
      </c>
      <c r="E57" s="528">
        <f>E59+E60+E61</f>
        <v>17304</v>
      </c>
      <c r="F57" s="528">
        <f t="shared" ref="F57:H57" si="8">F59+F60+F61</f>
        <v>0</v>
      </c>
      <c r="G57" s="528">
        <f t="shared" si="8"/>
        <v>0</v>
      </c>
      <c r="H57" s="528">
        <f t="shared" si="8"/>
        <v>1519</v>
      </c>
      <c r="I57" s="521" t="str">
        <f t="shared" si="1"/>
        <v xml:space="preserve">  </v>
      </c>
    </row>
    <row r="58" spans="1:9" ht="12" customHeight="1" x14ac:dyDescent="0.2">
      <c r="A58" s="213"/>
      <c r="B58" s="526"/>
      <c r="C58" s="219" t="s">
        <v>391</v>
      </c>
      <c r="D58" s="527"/>
      <c r="E58" s="529"/>
      <c r="F58" s="529"/>
      <c r="G58" s="529"/>
      <c r="H58" s="529"/>
      <c r="I58" s="522" t="str">
        <f t="shared" si="1"/>
        <v xml:space="preserve">  </v>
      </c>
    </row>
    <row r="59" spans="1:9" ht="23.25" customHeight="1" x14ac:dyDescent="0.2">
      <c r="B59" s="223" t="s">
        <v>392</v>
      </c>
      <c r="C59" s="220" t="s">
        <v>393</v>
      </c>
      <c r="D59" s="359" t="s">
        <v>394</v>
      </c>
      <c r="E59" s="318">
        <v>17289</v>
      </c>
      <c r="F59" s="319"/>
      <c r="G59" s="318"/>
      <c r="H59" s="319">
        <v>1504</v>
      </c>
      <c r="I59" s="222" t="str">
        <f t="shared" si="1"/>
        <v xml:space="preserve">  </v>
      </c>
    </row>
    <row r="60" spans="1:9" ht="20.100000000000001" customHeight="1" x14ac:dyDescent="0.2">
      <c r="B60" s="223">
        <v>223</v>
      </c>
      <c r="C60" s="220" t="s">
        <v>395</v>
      </c>
      <c r="D60" s="359" t="s">
        <v>396</v>
      </c>
      <c r="E60" s="318"/>
      <c r="F60" s="319"/>
      <c r="G60" s="318"/>
      <c r="H60" s="319"/>
      <c r="I60" s="222" t="str">
        <f t="shared" si="1"/>
        <v xml:space="preserve">  </v>
      </c>
    </row>
    <row r="61" spans="1:9" ht="25.5" customHeight="1" x14ac:dyDescent="0.2">
      <c r="A61" s="213"/>
      <c r="B61" s="214">
        <v>224</v>
      </c>
      <c r="C61" s="220" t="s">
        <v>397</v>
      </c>
      <c r="D61" s="359" t="s">
        <v>398</v>
      </c>
      <c r="E61" s="318">
        <v>15</v>
      </c>
      <c r="F61" s="319"/>
      <c r="G61" s="318"/>
      <c r="H61" s="319">
        <v>15</v>
      </c>
      <c r="I61" s="222" t="str">
        <f t="shared" si="1"/>
        <v xml:space="preserve">  </v>
      </c>
    </row>
    <row r="62" spans="1:9" ht="20.100000000000001" customHeight="1" x14ac:dyDescent="0.2">
      <c r="A62" s="213"/>
      <c r="B62" s="526">
        <v>23</v>
      </c>
      <c r="C62" s="218" t="s">
        <v>399</v>
      </c>
      <c r="D62" s="527" t="s">
        <v>400</v>
      </c>
      <c r="E62" s="536">
        <f>E64+E65+E66+E67+E68+E69+E70+E71</f>
        <v>3870</v>
      </c>
      <c r="F62" s="536">
        <f t="shared" ref="F62:H62" si="9">F64+F65+F66+F67+F68+F69+F70+F71</f>
        <v>4521</v>
      </c>
      <c r="G62" s="536">
        <f t="shared" si="9"/>
        <v>14521</v>
      </c>
      <c r="H62" s="536">
        <f t="shared" si="9"/>
        <v>4959</v>
      </c>
      <c r="I62" s="519">
        <f t="shared" si="1"/>
        <v>0.3415054059637766</v>
      </c>
    </row>
    <row r="63" spans="1:9" ht="20.100000000000001" customHeight="1" x14ac:dyDescent="0.2">
      <c r="A63" s="213"/>
      <c r="B63" s="526"/>
      <c r="C63" s="219" t="s">
        <v>401</v>
      </c>
      <c r="D63" s="527"/>
      <c r="E63" s="537"/>
      <c r="F63" s="537"/>
      <c r="G63" s="537"/>
      <c r="H63" s="537"/>
      <c r="I63" s="520" t="str">
        <f t="shared" si="1"/>
        <v xml:space="preserve">  </v>
      </c>
    </row>
    <row r="64" spans="1:9" ht="25.5" customHeight="1" x14ac:dyDescent="0.2">
      <c r="B64" s="223">
        <v>230</v>
      </c>
      <c r="C64" s="220" t="s">
        <v>402</v>
      </c>
      <c r="D64" s="359" t="s">
        <v>403</v>
      </c>
      <c r="E64" s="318"/>
      <c r="F64" s="319"/>
      <c r="G64" s="318"/>
      <c r="H64" s="319"/>
      <c r="I64" s="222" t="str">
        <f t="shared" si="1"/>
        <v xml:space="preserve">  </v>
      </c>
    </row>
    <row r="65" spans="1:9" ht="25.5" customHeight="1" x14ac:dyDescent="0.2">
      <c r="B65" s="223">
        <v>231</v>
      </c>
      <c r="C65" s="220" t="s">
        <v>404</v>
      </c>
      <c r="D65" s="359" t="s">
        <v>405</v>
      </c>
      <c r="E65" s="318"/>
      <c r="F65" s="319"/>
      <c r="G65" s="318"/>
      <c r="H65" s="319"/>
      <c r="I65" s="222" t="str">
        <f t="shared" si="1"/>
        <v xml:space="preserve">  </v>
      </c>
    </row>
    <row r="66" spans="1:9" ht="20.100000000000001" customHeight="1" x14ac:dyDescent="0.2">
      <c r="B66" s="223" t="s">
        <v>406</v>
      </c>
      <c r="C66" s="220" t="s">
        <v>407</v>
      </c>
      <c r="D66" s="359" t="s">
        <v>408</v>
      </c>
      <c r="E66" s="318">
        <v>116</v>
      </c>
      <c r="F66" s="319">
        <v>4521</v>
      </c>
      <c r="G66" s="318">
        <v>14521</v>
      </c>
      <c r="H66" s="319"/>
      <c r="I66" s="222">
        <f t="shared" si="1"/>
        <v>0</v>
      </c>
    </row>
    <row r="67" spans="1:9" ht="25.5" customHeight="1" x14ac:dyDescent="0.2">
      <c r="B67" s="223" t="s">
        <v>409</v>
      </c>
      <c r="C67" s="220" t="s">
        <v>410</v>
      </c>
      <c r="D67" s="359" t="s">
        <v>411</v>
      </c>
      <c r="E67" s="318"/>
      <c r="F67" s="319"/>
      <c r="G67" s="318"/>
      <c r="H67" s="319"/>
      <c r="I67" s="222" t="str">
        <f t="shared" si="1"/>
        <v xml:space="preserve">  </v>
      </c>
    </row>
    <row r="68" spans="1:9" ht="25.5" customHeight="1" x14ac:dyDescent="0.2">
      <c r="B68" s="223">
        <v>235</v>
      </c>
      <c r="C68" s="220" t="s">
        <v>412</v>
      </c>
      <c r="D68" s="359" t="s">
        <v>413</v>
      </c>
      <c r="E68" s="318"/>
      <c r="F68" s="319"/>
      <c r="G68" s="318"/>
      <c r="H68" s="319"/>
      <c r="I68" s="222" t="str">
        <f t="shared" si="1"/>
        <v xml:space="preserve">  </v>
      </c>
    </row>
    <row r="69" spans="1:9" ht="25.5" customHeight="1" x14ac:dyDescent="0.2">
      <c r="B69" s="223" t="s">
        <v>414</v>
      </c>
      <c r="C69" s="220" t="s">
        <v>415</v>
      </c>
      <c r="D69" s="359" t="s">
        <v>416</v>
      </c>
      <c r="E69" s="318"/>
      <c r="F69" s="319"/>
      <c r="G69" s="318"/>
      <c r="H69" s="319"/>
      <c r="I69" s="222" t="str">
        <f t="shared" si="1"/>
        <v xml:space="preserve">  </v>
      </c>
    </row>
    <row r="70" spans="1:9" ht="25.5" customHeight="1" x14ac:dyDescent="0.2">
      <c r="B70" s="223">
        <v>237</v>
      </c>
      <c r="C70" s="220" t="s">
        <v>417</v>
      </c>
      <c r="D70" s="359" t="s">
        <v>418</v>
      </c>
      <c r="E70" s="318"/>
      <c r="F70" s="319"/>
      <c r="G70" s="318"/>
      <c r="H70" s="319"/>
      <c r="I70" s="222" t="str">
        <f t="shared" si="1"/>
        <v xml:space="preserve">  </v>
      </c>
    </row>
    <row r="71" spans="1:9" ht="20.100000000000001" customHeight="1" x14ac:dyDescent="0.2">
      <c r="B71" s="223" t="s">
        <v>419</v>
      </c>
      <c r="C71" s="220" t="s">
        <v>420</v>
      </c>
      <c r="D71" s="359" t="s">
        <v>421</v>
      </c>
      <c r="E71" s="318">
        <v>3754</v>
      </c>
      <c r="F71" s="319"/>
      <c r="G71" s="318"/>
      <c r="H71" s="319">
        <v>4959</v>
      </c>
      <c r="I71" s="222" t="str">
        <f t="shared" si="1"/>
        <v xml:space="preserve">  </v>
      </c>
    </row>
    <row r="72" spans="1:9" ht="20.100000000000001" customHeight="1" x14ac:dyDescent="0.2">
      <c r="B72" s="223">
        <v>24</v>
      </c>
      <c r="C72" s="220" t="s">
        <v>422</v>
      </c>
      <c r="D72" s="359" t="s">
        <v>423</v>
      </c>
      <c r="E72" s="318">
        <v>163476</v>
      </c>
      <c r="F72" s="319">
        <v>101892</v>
      </c>
      <c r="G72" s="318">
        <v>132590</v>
      </c>
      <c r="H72" s="319">
        <v>188935</v>
      </c>
      <c r="I72" s="222">
        <f t="shared" si="1"/>
        <v>1.4249566332302588</v>
      </c>
    </row>
    <row r="73" spans="1:9" ht="25.5" customHeight="1" x14ac:dyDescent="0.2">
      <c r="B73" s="223" t="s">
        <v>424</v>
      </c>
      <c r="C73" s="220" t="s">
        <v>425</v>
      </c>
      <c r="D73" s="359" t="s">
        <v>426</v>
      </c>
      <c r="E73" s="318">
        <v>646</v>
      </c>
      <c r="F73" s="319">
        <v>1300</v>
      </c>
      <c r="G73" s="318">
        <v>900</v>
      </c>
      <c r="H73" s="319">
        <v>649</v>
      </c>
      <c r="I73" s="222">
        <f t="shared" ref="I73:I136" si="10">IFERROR(H73/G73,"  ")</f>
        <v>0.72111111111111115</v>
      </c>
    </row>
    <row r="74" spans="1:9" ht="25.5" customHeight="1" x14ac:dyDescent="0.2">
      <c r="B74" s="223"/>
      <c r="C74" s="211" t="s">
        <v>427</v>
      </c>
      <c r="D74" s="359" t="s">
        <v>428</v>
      </c>
      <c r="E74" s="419">
        <f>E8+E9+E40+E41</f>
        <v>651731</v>
      </c>
      <c r="F74" s="419">
        <f t="shared" ref="F74:G74" si="11">F8+F9+F40+F41</f>
        <v>601864</v>
      </c>
      <c r="G74" s="419">
        <f t="shared" si="11"/>
        <v>556549</v>
      </c>
      <c r="H74" s="419">
        <f>H8+H9+H40+H41</f>
        <v>656776</v>
      </c>
      <c r="I74" s="222">
        <f t="shared" si="10"/>
        <v>1.180086569196962</v>
      </c>
    </row>
    <row r="75" spans="1:9" ht="20.100000000000001" customHeight="1" x14ac:dyDescent="0.2">
      <c r="B75" s="223">
        <v>88</v>
      </c>
      <c r="C75" s="211" t="s">
        <v>429</v>
      </c>
      <c r="D75" s="359" t="s">
        <v>430</v>
      </c>
      <c r="E75" s="318">
        <v>20353</v>
      </c>
      <c r="F75" s="319">
        <v>19000</v>
      </c>
      <c r="G75" s="318">
        <v>18200</v>
      </c>
      <c r="H75" s="319">
        <v>18895</v>
      </c>
      <c r="I75" s="222">
        <f t="shared" si="10"/>
        <v>1.0381868131868133</v>
      </c>
    </row>
    <row r="76" spans="1:9" ht="20.100000000000001" customHeight="1" x14ac:dyDescent="0.2">
      <c r="A76" s="213"/>
      <c r="B76" s="224"/>
      <c r="C76" s="211" t="s">
        <v>66</v>
      </c>
      <c r="D76" s="360"/>
      <c r="E76" s="318"/>
      <c r="F76" s="319"/>
      <c r="G76" s="318"/>
      <c r="H76" s="319"/>
      <c r="I76" s="222" t="str">
        <f t="shared" si="10"/>
        <v xml:space="preserve">  </v>
      </c>
    </row>
    <row r="77" spans="1:9" ht="20.100000000000001" customHeight="1" x14ac:dyDescent="0.2">
      <c r="A77" s="213"/>
      <c r="B77" s="526"/>
      <c r="C77" s="216" t="s">
        <v>431</v>
      </c>
      <c r="D77" s="527" t="s">
        <v>132</v>
      </c>
      <c r="E77" s="528">
        <f>E79+E80+E81+E82+E83+E84+E85+E88-E89</f>
        <v>455669</v>
      </c>
      <c r="F77" s="528">
        <f t="shared" ref="F77:H77" si="12">F79+F80+F81+F82+F83+F84+F85+F88-F89</f>
        <v>400983</v>
      </c>
      <c r="G77" s="528">
        <f t="shared" si="12"/>
        <v>384881</v>
      </c>
      <c r="H77" s="528">
        <f t="shared" si="12"/>
        <v>478025</v>
      </c>
      <c r="I77" s="521">
        <f t="shared" si="10"/>
        <v>1.2420072697794904</v>
      </c>
    </row>
    <row r="78" spans="1:9" ht="20.100000000000001" customHeight="1" x14ac:dyDescent="0.2">
      <c r="A78" s="213"/>
      <c r="B78" s="526"/>
      <c r="C78" s="217" t="s">
        <v>432</v>
      </c>
      <c r="D78" s="527"/>
      <c r="E78" s="529"/>
      <c r="F78" s="529"/>
      <c r="G78" s="529"/>
      <c r="H78" s="529"/>
      <c r="I78" s="522" t="str">
        <f t="shared" si="10"/>
        <v xml:space="preserve">  </v>
      </c>
    </row>
    <row r="79" spans="1:9" ht="20.100000000000001" customHeight="1" x14ac:dyDescent="0.2">
      <c r="A79" s="213"/>
      <c r="B79" s="214" t="s">
        <v>433</v>
      </c>
      <c r="C79" s="220" t="s">
        <v>434</v>
      </c>
      <c r="D79" s="359" t="s">
        <v>133</v>
      </c>
      <c r="E79" s="318">
        <v>329414</v>
      </c>
      <c r="F79" s="319">
        <v>329414</v>
      </c>
      <c r="G79" s="318">
        <v>329414</v>
      </c>
      <c r="H79" s="319">
        <v>329414</v>
      </c>
      <c r="I79" s="222">
        <f t="shared" si="10"/>
        <v>1</v>
      </c>
    </row>
    <row r="80" spans="1:9" ht="20.100000000000001" customHeight="1" x14ac:dyDescent="0.2">
      <c r="B80" s="223">
        <v>31</v>
      </c>
      <c r="C80" s="220" t="s">
        <v>435</v>
      </c>
      <c r="D80" s="359" t="s">
        <v>134</v>
      </c>
      <c r="E80" s="318"/>
      <c r="F80" s="319"/>
      <c r="G80" s="318"/>
      <c r="H80" s="319"/>
      <c r="I80" s="222" t="str">
        <f t="shared" si="10"/>
        <v xml:space="preserve">  </v>
      </c>
    </row>
    <row r="81" spans="1:9" ht="20.100000000000001" customHeight="1" x14ac:dyDescent="0.2">
      <c r="B81" s="223">
        <v>306</v>
      </c>
      <c r="C81" s="220" t="s">
        <v>436</v>
      </c>
      <c r="D81" s="359" t="s">
        <v>135</v>
      </c>
      <c r="E81" s="318"/>
      <c r="F81" s="319"/>
      <c r="G81" s="318"/>
      <c r="H81" s="319"/>
      <c r="I81" s="222" t="str">
        <f t="shared" si="10"/>
        <v xml:space="preserve">  </v>
      </c>
    </row>
    <row r="82" spans="1:9" ht="20.100000000000001" customHeight="1" x14ac:dyDescent="0.2">
      <c r="B82" s="223">
        <v>32</v>
      </c>
      <c r="C82" s="220" t="s">
        <v>437</v>
      </c>
      <c r="D82" s="359" t="s">
        <v>136</v>
      </c>
      <c r="E82" s="318">
        <v>39649</v>
      </c>
      <c r="F82" s="319">
        <v>66349</v>
      </c>
      <c r="G82" s="318">
        <v>39649</v>
      </c>
      <c r="H82" s="319">
        <v>39649</v>
      </c>
      <c r="I82" s="222">
        <f t="shared" si="10"/>
        <v>1</v>
      </c>
    </row>
    <row r="83" spans="1:9" ht="58.5" customHeight="1" x14ac:dyDescent="0.2">
      <c r="B83" s="223" t="s">
        <v>438</v>
      </c>
      <c r="C83" s="220" t="s">
        <v>439</v>
      </c>
      <c r="D83" s="359" t="s">
        <v>137</v>
      </c>
      <c r="E83" s="318"/>
      <c r="F83" s="319"/>
      <c r="G83" s="318"/>
      <c r="H83" s="319"/>
      <c r="I83" s="222" t="str">
        <f t="shared" si="10"/>
        <v xml:space="preserve">  </v>
      </c>
    </row>
    <row r="84" spans="1:9" ht="49.5" customHeight="1" x14ac:dyDescent="0.2">
      <c r="B84" s="223" t="s">
        <v>440</v>
      </c>
      <c r="C84" s="220" t="s">
        <v>441</v>
      </c>
      <c r="D84" s="359" t="s">
        <v>138</v>
      </c>
      <c r="E84" s="318"/>
      <c r="F84" s="319"/>
      <c r="G84" s="318"/>
      <c r="H84" s="319"/>
      <c r="I84" s="222" t="str">
        <f t="shared" si="10"/>
        <v xml:space="preserve">  </v>
      </c>
    </row>
    <row r="85" spans="1:9" ht="20.100000000000001" customHeight="1" x14ac:dyDescent="0.2">
      <c r="B85" s="223">
        <v>34</v>
      </c>
      <c r="C85" s="220" t="s">
        <v>442</v>
      </c>
      <c r="D85" s="359" t="s">
        <v>139</v>
      </c>
      <c r="E85" s="318">
        <f>E86+E87</f>
        <v>86606</v>
      </c>
      <c r="F85" s="318">
        <f t="shared" ref="F85:H85" si="13">F86+F87</f>
        <v>5220</v>
      </c>
      <c r="G85" s="318">
        <f t="shared" si="13"/>
        <v>15818</v>
      </c>
      <c r="H85" s="318">
        <f t="shared" si="13"/>
        <v>108962</v>
      </c>
      <c r="I85" s="222">
        <f t="shared" si="10"/>
        <v>6.8884814767985842</v>
      </c>
    </row>
    <row r="86" spans="1:9" ht="20.100000000000001" customHeight="1" x14ac:dyDescent="0.2">
      <c r="B86" s="223">
        <v>340</v>
      </c>
      <c r="C86" s="220" t="s">
        <v>149</v>
      </c>
      <c r="D86" s="359" t="s">
        <v>140</v>
      </c>
      <c r="E86" s="318"/>
      <c r="F86" s="319"/>
      <c r="G86" s="318"/>
      <c r="H86" s="319">
        <v>86606</v>
      </c>
      <c r="I86" s="222" t="str">
        <f t="shared" si="10"/>
        <v xml:space="preserve">  </v>
      </c>
    </row>
    <row r="87" spans="1:9" ht="20.100000000000001" customHeight="1" x14ac:dyDescent="0.2">
      <c r="B87" s="223">
        <v>341</v>
      </c>
      <c r="C87" s="220" t="s">
        <v>443</v>
      </c>
      <c r="D87" s="359" t="s">
        <v>141</v>
      </c>
      <c r="E87" s="318">
        <v>86606</v>
      </c>
      <c r="F87" s="319">
        <v>5220</v>
      </c>
      <c r="G87" s="318">
        <v>15818</v>
      </c>
      <c r="H87" s="319">
        <v>22356</v>
      </c>
      <c r="I87" s="222">
        <f t="shared" si="10"/>
        <v>1.4133265899608041</v>
      </c>
    </row>
    <row r="88" spans="1:9" ht="20.100000000000001" customHeight="1" x14ac:dyDescent="0.2">
      <c r="B88" s="223"/>
      <c r="C88" s="220" t="s">
        <v>444</v>
      </c>
      <c r="D88" s="359" t="s">
        <v>142</v>
      </c>
      <c r="E88" s="318"/>
      <c r="F88" s="319"/>
      <c r="G88" s="318"/>
      <c r="H88" s="319"/>
      <c r="I88" s="222" t="str">
        <f t="shared" si="10"/>
        <v xml:space="preserve">  </v>
      </c>
    </row>
    <row r="89" spans="1:9" ht="20.100000000000001" customHeight="1" x14ac:dyDescent="0.2">
      <c r="B89" s="223">
        <v>35</v>
      </c>
      <c r="C89" s="220" t="s">
        <v>445</v>
      </c>
      <c r="D89" s="359" t="s">
        <v>143</v>
      </c>
      <c r="E89" s="318">
        <f>E90+E91</f>
        <v>0</v>
      </c>
      <c r="F89" s="318">
        <f t="shared" ref="F89:H89" si="14">F90+F91</f>
        <v>0</v>
      </c>
      <c r="G89" s="318">
        <f t="shared" si="14"/>
        <v>0</v>
      </c>
      <c r="H89" s="318">
        <f t="shared" si="14"/>
        <v>0</v>
      </c>
      <c r="I89" s="222" t="str">
        <f t="shared" si="10"/>
        <v xml:space="preserve">  </v>
      </c>
    </row>
    <row r="90" spans="1:9" ht="20.100000000000001" customHeight="1" x14ac:dyDescent="0.2">
      <c r="B90" s="223">
        <v>350</v>
      </c>
      <c r="C90" s="220" t="s">
        <v>446</v>
      </c>
      <c r="D90" s="359" t="s">
        <v>144</v>
      </c>
      <c r="E90" s="318"/>
      <c r="F90" s="319"/>
      <c r="G90" s="318"/>
      <c r="H90" s="319"/>
      <c r="I90" s="222" t="str">
        <f t="shared" si="10"/>
        <v xml:space="preserve">  </v>
      </c>
    </row>
    <row r="91" spans="1:9" ht="20.100000000000001" customHeight="1" x14ac:dyDescent="0.2">
      <c r="A91" s="213"/>
      <c r="B91" s="214">
        <v>351</v>
      </c>
      <c r="C91" s="220" t="s">
        <v>155</v>
      </c>
      <c r="D91" s="359" t="s">
        <v>145</v>
      </c>
      <c r="E91" s="318"/>
      <c r="F91" s="319"/>
      <c r="G91" s="318"/>
      <c r="H91" s="319"/>
      <c r="I91" s="222" t="str">
        <f t="shared" si="10"/>
        <v xml:space="preserve">  </v>
      </c>
    </row>
    <row r="92" spans="1:9" ht="22.5" customHeight="1" x14ac:dyDescent="0.2">
      <c r="A92" s="213"/>
      <c r="B92" s="526"/>
      <c r="C92" s="216" t="s">
        <v>447</v>
      </c>
      <c r="D92" s="527" t="s">
        <v>146</v>
      </c>
      <c r="E92" s="528">
        <f>E94+E99+E108</f>
        <v>17704</v>
      </c>
      <c r="F92" s="528">
        <f t="shared" ref="F92:H92" si="15">F94+F99+F108</f>
        <v>13000</v>
      </c>
      <c r="G92" s="528">
        <f t="shared" si="15"/>
        <v>12900</v>
      </c>
      <c r="H92" s="528">
        <f t="shared" si="15"/>
        <v>17786</v>
      </c>
      <c r="I92" s="521">
        <f t="shared" si="10"/>
        <v>1.3787596899224805</v>
      </c>
    </row>
    <row r="93" spans="1:9" ht="13.5" customHeight="1" x14ac:dyDescent="0.2">
      <c r="A93" s="213"/>
      <c r="B93" s="526"/>
      <c r="C93" s="217" t="s">
        <v>448</v>
      </c>
      <c r="D93" s="527"/>
      <c r="E93" s="529"/>
      <c r="F93" s="529"/>
      <c r="G93" s="529"/>
      <c r="H93" s="529"/>
      <c r="I93" s="522" t="str">
        <f t="shared" si="10"/>
        <v xml:space="preserve">  </v>
      </c>
    </row>
    <row r="94" spans="1:9" ht="20.100000000000001" customHeight="1" x14ac:dyDescent="0.2">
      <c r="A94" s="213"/>
      <c r="B94" s="526">
        <v>40</v>
      </c>
      <c r="C94" s="218" t="s">
        <v>449</v>
      </c>
      <c r="D94" s="527" t="s">
        <v>147</v>
      </c>
      <c r="E94" s="538">
        <f>E96+E97+E98</f>
        <v>17297</v>
      </c>
      <c r="F94" s="538">
        <f t="shared" ref="F94:H94" si="16">F96+F97+F98</f>
        <v>13000</v>
      </c>
      <c r="G94" s="538">
        <f t="shared" si="16"/>
        <v>12900</v>
      </c>
      <c r="H94" s="538">
        <f t="shared" si="16"/>
        <v>17297</v>
      </c>
      <c r="I94" s="521">
        <f t="shared" si="10"/>
        <v>1.3408527131782946</v>
      </c>
    </row>
    <row r="95" spans="1:9" ht="14.25" customHeight="1" x14ac:dyDescent="0.2">
      <c r="A95" s="213"/>
      <c r="B95" s="526"/>
      <c r="C95" s="219" t="s">
        <v>450</v>
      </c>
      <c r="D95" s="527"/>
      <c r="E95" s="539"/>
      <c r="F95" s="539"/>
      <c r="G95" s="539"/>
      <c r="H95" s="539"/>
      <c r="I95" s="522" t="str">
        <f t="shared" si="10"/>
        <v xml:space="preserve">  </v>
      </c>
    </row>
    <row r="96" spans="1:9" ht="25.5" customHeight="1" x14ac:dyDescent="0.2">
      <c r="A96" s="213"/>
      <c r="B96" s="214">
        <v>404</v>
      </c>
      <c r="C96" s="220" t="s">
        <v>451</v>
      </c>
      <c r="D96" s="359" t="s">
        <v>148</v>
      </c>
      <c r="E96" s="318">
        <v>13413</v>
      </c>
      <c r="F96" s="319">
        <v>13000</v>
      </c>
      <c r="G96" s="318">
        <v>11000</v>
      </c>
      <c r="H96" s="319">
        <v>13413</v>
      </c>
      <c r="I96" s="222">
        <f t="shared" si="10"/>
        <v>1.2193636363636364</v>
      </c>
    </row>
    <row r="97" spans="1:9" ht="20.100000000000001" customHeight="1" x14ac:dyDescent="0.2">
      <c r="A97" s="213"/>
      <c r="B97" s="214">
        <v>400</v>
      </c>
      <c r="C97" s="220" t="s">
        <v>452</v>
      </c>
      <c r="D97" s="359" t="s">
        <v>150</v>
      </c>
      <c r="E97" s="318"/>
      <c r="F97" s="319"/>
      <c r="G97" s="318"/>
      <c r="H97" s="319"/>
      <c r="I97" s="222" t="str">
        <f t="shared" si="10"/>
        <v xml:space="preserve">  </v>
      </c>
    </row>
    <row r="98" spans="1:9" ht="20.100000000000001" customHeight="1" x14ac:dyDescent="0.2">
      <c r="A98" s="213"/>
      <c r="B98" s="214" t="s">
        <v>453</v>
      </c>
      <c r="C98" s="220" t="s">
        <v>454</v>
      </c>
      <c r="D98" s="359" t="s">
        <v>151</v>
      </c>
      <c r="E98" s="318">
        <v>3884</v>
      </c>
      <c r="F98" s="319"/>
      <c r="G98" s="318">
        <v>1900</v>
      </c>
      <c r="H98" s="319">
        <v>3884</v>
      </c>
      <c r="I98" s="222">
        <f t="shared" si="10"/>
        <v>2.0442105263157893</v>
      </c>
    </row>
    <row r="99" spans="1:9" ht="20.100000000000001" customHeight="1" x14ac:dyDescent="0.2">
      <c r="A99" s="213"/>
      <c r="B99" s="526">
        <v>41</v>
      </c>
      <c r="C99" s="218" t="s">
        <v>455</v>
      </c>
      <c r="D99" s="527" t="s">
        <v>152</v>
      </c>
      <c r="E99" s="528">
        <f>E101+E102+E103+E104+E105+E106+E107</f>
        <v>407</v>
      </c>
      <c r="F99" s="528">
        <f t="shared" ref="F99:H99" si="17">F101+F102+F103+F104+F105+F106+F107</f>
        <v>0</v>
      </c>
      <c r="G99" s="528">
        <f t="shared" si="17"/>
        <v>0</v>
      </c>
      <c r="H99" s="528">
        <f t="shared" si="17"/>
        <v>489</v>
      </c>
      <c r="I99" s="521" t="str">
        <f t="shared" si="10"/>
        <v xml:space="preserve">  </v>
      </c>
    </row>
    <row r="100" spans="1:9" ht="12" customHeight="1" x14ac:dyDescent="0.2">
      <c r="A100" s="213"/>
      <c r="B100" s="526"/>
      <c r="C100" s="219" t="s">
        <v>456</v>
      </c>
      <c r="D100" s="527"/>
      <c r="E100" s="529"/>
      <c r="F100" s="529"/>
      <c r="G100" s="529"/>
      <c r="H100" s="529"/>
      <c r="I100" s="522" t="str">
        <f t="shared" si="10"/>
        <v xml:space="preserve">  </v>
      </c>
    </row>
    <row r="101" spans="1:9" ht="20.100000000000001" customHeight="1" x14ac:dyDescent="0.2">
      <c r="B101" s="223">
        <v>410</v>
      </c>
      <c r="C101" s="220" t="s">
        <v>457</v>
      </c>
      <c r="D101" s="359" t="s">
        <v>153</v>
      </c>
      <c r="E101" s="318"/>
      <c r="F101" s="319"/>
      <c r="G101" s="318"/>
      <c r="H101" s="319"/>
      <c r="I101" s="222" t="str">
        <f t="shared" si="10"/>
        <v xml:space="preserve">  </v>
      </c>
    </row>
    <row r="102" spans="1:9" ht="36.75" customHeight="1" x14ac:dyDescent="0.2">
      <c r="B102" s="223" t="s">
        <v>458</v>
      </c>
      <c r="C102" s="220" t="s">
        <v>459</v>
      </c>
      <c r="D102" s="359" t="s">
        <v>154</v>
      </c>
      <c r="E102" s="318"/>
      <c r="F102" s="319"/>
      <c r="G102" s="318"/>
      <c r="H102" s="319"/>
      <c r="I102" s="222" t="str">
        <f t="shared" si="10"/>
        <v xml:space="preserve">  </v>
      </c>
    </row>
    <row r="103" spans="1:9" ht="39" customHeight="1" x14ac:dyDescent="0.2">
      <c r="B103" s="223" t="s">
        <v>458</v>
      </c>
      <c r="C103" s="220" t="s">
        <v>460</v>
      </c>
      <c r="D103" s="359" t="s">
        <v>156</v>
      </c>
      <c r="E103" s="318"/>
      <c r="F103" s="319"/>
      <c r="G103" s="318"/>
      <c r="H103" s="319"/>
      <c r="I103" s="222" t="str">
        <f t="shared" si="10"/>
        <v xml:space="preserve">  </v>
      </c>
    </row>
    <row r="104" spans="1:9" ht="25.5" customHeight="1" x14ac:dyDescent="0.2">
      <c r="B104" s="223" t="s">
        <v>461</v>
      </c>
      <c r="C104" s="220" t="s">
        <v>462</v>
      </c>
      <c r="D104" s="359" t="s">
        <v>157</v>
      </c>
      <c r="E104" s="318"/>
      <c r="F104" s="319"/>
      <c r="G104" s="318"/>
      <c r="H104" s="319"/>
      <c r="I104" s="222" t="str">
        <f t="shared" si="10"/>
        <v xml:space="preserve">  </v>
      </c>
    </row>
    <row r="105" spans="1:9" ht="25.5" customHeight="1" x14ac:dyDescent="0.2">
      <c r="B105" s="223" t="s">
        <v>463</v>
      </c>
      <c r="C105" s="220" t="s">
        <v>464</v>
      </c>
      <c r="D105" s="359" t="s">
        <v>158</v>
      </c>
      <c r="E105" s="318"/>
      <c r="F105" s="319"/>
      <c r="G105" s="318"/>
      <c r="H105" s="319"/>
      <c r="I105" s="222" t="str">
        <f t="shared" si="10"/>
        <v xml:space="preserve">  </v>
      </c>
    </row>
    <row r="106" spans="1:9" ht="20.100000000000001" customHeight="1" x14ac:dyDescent="0.2">
      <c r="B106" s="223">
        <v>413</v>
      </c>
      <c r="C106" s="220" t="s">
        <v>465</v>
      </c>
      <c r="D106" s="359" t="s">
        <v>159</v>
      </c>
      <c r="E106" s="318"/>
      <c r="F106" s="319"/>
      <c r="G106" s="318"/>
      <c r="H106" s="319"/>
      <c r="I106" s="222" t="str">
        <f t="shared" si="10"/>
        <v xml:space="preserve">  </v>
      </c>
    </row>
    <row r="107" spans="1:9" ht="20.100000000000001" customHeight="1" x14ac:dyDescent="0.2">
      <c r="B107" s="223">
        <v>419</v>
      </c>
      <c r="C107" s="220" t="s">
        <v>466</v>
      </c>
      <c r="D107" s="359" t="s">
        <v>160</v>
      </c>
      <c r="E107" s="318">
        <v>407</v>
      </c>
      <c r="F107" s="319"/>
      <c r="G107" s="318"/>
      <c r="H107" s="319">
        <v>489</v>
      </c>
      <c r="I107" s="222" t="str">
        <f t="shared" si="10"/>
        <v xml:space="preserve">  </v>
      </c>
    </row>
    <row r="108" spans="1:9" ht="24" customHeight="1" x14ac:dyDescent="0.2">
      <c r="B108" s="223" t="s">
        <v>467</v>
      </c>
      <c r="C108" s="220" t="s">
        <v>468</v>
      </c>
      <c r="D108" s="359" t="s">
        <v>161</v>
      </c>
      <c r="E108" s="318"/>
      <c r="F108" s="319"/>
      <c r="G108" s="318"/>
      <c r="H108" s="319"/>
      <c r="I108" s="222" t="str">
        <f t="shared" si="10"/>
        <v xml:space="preserve">  </v>
      </c>
    </row>
    <row r="109" spans="1:9" ht="20.100000000000001" customHeight="1" x14ac:dyDescent="0.2">
      <c r="B109" s="223">
        <v>498</v>
      </c>
      <c r="C109" s="211" t="s">
        <v>469</v>
      </c>
      <c r="D109" s="359" t="s">
        <v>162</v>
      </c>
      <c r="E109" s="318"/>
      <c r="F109" s="319"/>
      <c r="G109" s="318"/>
      <c r="H109" s="319"/>
      <c r="I109" s="222" t="str">
        <f t="shared" si="10"/>
        <v xml:space="preserve">  </v>
      </c>
    </row>
    <row r="110" spans="1:9" ht="24" customHeight="1" x14ac:dyDescent="0.2">
      <c r="A110" s="213"/>
      <c r="B110" s="214" t="s">
        <v>470</v>
      </c>
      <c r="C110" s="211" t="s">
        <v>471</v>
      </c>
      <c r="D110" s="359" t="s">
        <v>163</v>
      </c>
      <c r="E110" s="318"/>
      <c r="F110" s="319"/>
      <c r="G110" s="318"/>
      <c r="H110" s="319"/>
      <c r="I110" s="222" t="str">
        <f t="shared" si="10"/>
        <v xml:space="preserve">  </v>
      </c>
    </row>
    <row r="111" spans="1:9" ht="23.25" customHeight="1" x14ac:dyDescent="0.2">
      <c r="A111" s="213"/>
      <c r="B111" s="526"/>
      <c r="C111" s="216" t="s">
        <v>472</v>
      </c>
      <c r="D111" s="527" t="s">
        <v>164</v>
      </c>
      <c r="E111" s="528">
        <f>E113+E114+E123+E124+E132+E137+E138</f>
        <v>178358</v>
      </c>
      <c r="F111" s="528">
        <f t="shared" ref="F111:H111" si="18">F113+F114+F123+F124+F132+F137+F138</f>
        <v>187881</v>
      </c>
      <c r="G111" s="528">
        <f t="shared" si="18"/>
        <v>158768</v>
      </c>
      <c r="H111" s="528">
        <f t="shared" si="18"/>
        <v>160965</v>
      </c>
      <c r="I111" s="521">
        <f t="shared" si="10"/>
        <v>1.0138378010682254</v>
      </c>
    </row>
    <row r="112" spans="1:9" ht="13.5" customHeight="1" x14ac:dyDescent="0.2">
      <c r="A112" s="213"/>
      <c r="B112" s="526"/>
      <c r="C112" s="217" t="s">
        <v>473</v>
      </c>
      <c r="D112" s="527"/>
      <c r="E112" s="529"/>
      <c r="F112" s="529"/>
      <c r="G112" s="529"/>
      <c r="H112" s="529"/>
      <c r="I112" s="522" t="str">
        <f t="shared" si="10"/>
        <v xml:space="preserve">  </v>
      </c>
    </row>
    <row r="113" spans="1:9" ht="20.100000000000001" customHeight="1" x14ac:dyDescent="0.2">
      <c r="A113" s="213"/>
      <c r="B113" s="214">
        <v>467</v>
      </c>
      <c r="C113" s="220" t="s">
        <v>474</v>
      </c>
      <c r="D113" s="359" t="s">
        <v>165</v>
      </c>
      <c r="E113" s="318"/>
      <c r="F113" s="319"/>
      <c r="G113" s="318"/>
      <c r="H113" s="319"/>
      <c r="I113" s="222" t="str">
        <f t="shared" si="10"/>
        <v xml:space="preserve">  </v>
      </c>
    </row>
    <row r="114" spans="1:9" ht="20.100000000000001" customHeight="1" x14ac:dyDescent="0.2">
      <c r="A114" s="213"/>
      <c r="B114" s="526" t="s">
        <v>475</v>
      </c>
      <c r="C114" s="218" t="s">
        <v>476</v>
      </c>
      <c r="D114" s="527" t="s">
        <v>166</v>
      </c>
      <c r="E114" s="538">
        <f>E116+E117+E118+E119+E120+E121+E122</f>
        <v>8793</v>
      </c>
      <c r="F114" s="538">
        <f t="shared" ref="F114:H114" si="19">F116+F117+F118+F119+F120+F121+F122</f>
        <v>4172</v>
      </c>
      <c r="G114" s="538">
        <f t="shared" si="19"/>
        <v>0</v>
      </c>
      <c r="H114" s="538">
        <f t="shared" si="19"/>
        <v>35</v>
      </c>
      <c r="I114" s="521" t="str">
        <f t="shared" si="10"/>
        <v xml:space="preserve">  </v>
      </c>
    </row>
    <row r="115" spans="1:9" ht="15" customHeight="1" x14ac:dyDescent="0.2">
      <c r="A115" s="213"/>
      <c r="B115" s="526"/>
      <c r="C115" s="219" t="s">
        <v>477</v>
      </c>
      <c r="D115" s="527"/>
      <c r="E115" s="539"/>
      <c r="F115" s="539"/>
      <c r="G115" s="539"/>
      <c r="H115" s="539"/>
      <c r="I115" s="522" t="str">
        <f t="shared" si="10"/>
        <v xml:space="preserve">  </v>
      </c>
    </row>
    <row r="116" spans="1:9" ht="25.5" customHeight="1" x14ac:dyDescent="0.2">
      <c r="A116" s="213"/>
      <c r="B116" s="214" t="s">
        <v>478</v>
      </c>
      <c r="C116" s="220" t="s">
        <v>479</v>
      </c>
      <c r="D116" s="359" t="s">
        <v>167</v>
      </c>
      <c r="E116" s="318"/>
      <c r="F116" s="319"/>
      <c r="G116" s="318"/>
      <c r="H116" s="319"/>
      <c r="I116" s="222" t="str">
        <f t="shared" si="10"/>
        <v xml:space="preserve">  </v>
      </c>
    </row>
    <row r="117" spans="1:9" ht="25.5" customHeight="1" x14ac:dyDescent="0.2">
      <c r="B117" s="223" t="s">
        <v>478</v>
      </c>
      <c r="C117" s="220" t="s">
        <v>480</v>
      </c>
      <c r="D117" s="359" t="s">
        <v>168</v>
      </c>
      <c r="E117" s="318"/>
      <c r="F117" s="319"/>
      <c r="G117" s="318"/>
      <c r="H117" s="319"/>
      <c r="I117" s="222" t="str">
        <f t="shared" si="10"/>
        <v xml:space="preserve">  </v>
      </c>
    </row>
    <row r="118" spans="1:9" ht="25.5" customHeight="1" x14ac:dyDescent="0.2">
      <c r="B118" s="223" t="s">
        <v>481</v>
      </c>
      <c r="C118" s="220" t="s">
        <v>482</v>
      </c>
      <c r="D118" s="359" t="s">
        <v>169</v>
      </c>
      <c r="E118" s="318">
        <v>128</v>
      </c>
      <c r="F118" s="319"/>
      <c r="G118" s="318"/>
      <c r="H118" s="319"/>
      <c r="I118" s="222" t="str">
        <f t="shared" si="10"/>
        <v xml:space="preserve">  </v>
      </c>
    </row>
    <row r="119" spans="1:9" ht="24.75" customHeight="1" x14ac:dyDescent="0.2">
      <c r="B119" s="223" t="s">
        <v>483</v>
      </c>
      <c r="C119" s="220" t="s">
        <v>484</v>
      </c>
      <c r="D119" s="359" t="s">
        <v>170</v>
      </c>
      <c r="E119" s="318"/>
      <c r="F119" s="319">
        <v>4172</v>
      </c>
      <c r="G119" s="318"/>
      <c r="H119" s="319"/>
      <c r="I119" s="222" t="str">
        <f t="shared" si="10"/>
        <v xml:space="preserve">  </v>
      </c>
    </row>
    <row r="120" spans="1:9" ht="24.75" customHeight="1" x14ac:dyDescent="0.2">
      <c r="B120" s="223" t="s">
        <v>485</v>
      </c>
      <c r="C120" s="220" t="s">
        <v>486</v>
      </c>
      <c r="D120" s="359" t="s">
        <v>171</v>
      </c>
      <c r="E120" s="318"/>
      <c r="F120" s="319"/>
      <c r="G120" s="318"/>
      <c r="H120" s="319"/>
      <c r="I120" s="222" t="str">
        <f t="shared" si="10"/>
        <v xml:space="preserve">  </v>
      </c>
    </row>
    <row r="121" spans="1:9" ht="20.100000000000001" customHeight="1" x14ac:dyDescent="0.2">
      <c r="B121" s="223">
        <v>426</v>
      </c>
      <c r="C121" s="220" t="s">
        <v>487</v>
      </c>
      <c r="D121" s="359" t="s">
        <v>172</v>
      </c>
      <c r="E121" s="318"/>
      <c r="F121" s="319"/>
      <c r="G121" s="318"/>
      <c r="H121" s="319"/>
      <c r="I121" s="222" t="str">
        <f t="shared" si="10"/>
        <v xml:space="preserve">  </v>
      </c>
    </row>
    <row r="122" spans="1:9" ht="20.100000000000001" customHeight="1" x14ac:dyDescent="0.2">
      <c r="B122" s="223">
        <v>428</v>
      </c>
      <c r="C122" s="220" t="s">
        <v>488</v>
      </c>
      <c r="D122" s="359" t="s">
        <v>173</v>
      </c>
      <c r="E122" s="318">
        <v>8665</v>
      </c>
      <c r="F122" s="319"/>
      <c r="G122" s="318"/>
      <c r="H122" s="319">
        <v>35</v>
      </c>
      <c r="I122" s="222" t="str">
        <f t="shared" si="10"/>
        <v xml:space="preserve">  </v>
      </c>
    </row>
    <row r="123" spans="1:9" ht="20.100000000000001" customHeight="1" x14ac:dyDescent="0.2">
      <c r="B123" s="223">
        <v>430</v>
      </c>
      <c r="C123" s="220" t="s">
        <v>489</v>
      </c>
      <c r="D123" s="359" t="s">
        <v>174</v>
      </c>
      <c r="E123" s="318">
        <v>3977</v>
      </c>
      <c r="F123" s="319"/>
      <c r="G123" s="318"/>
      <c r="H123" s="319">
        <v>2517</v>
      </c>
      <c r="I123" s="222" t="str">
        <f t="shared" si="10"/>
        <v xml:space="preserve">  </v>
      </c>
    </row>
    <row r="124" spans="1:9" ht="20.100000000000001" customHeight="1" x14ac:dyDescent="0.2">
      <c r="A124" s="213"/>
      <c r="B124" s="526" t="s">
        <v>490</v>
      </c>
      <c r="C124" s="218" t="s">
        <v>491</v>
      </c>
      <c r="D124" s="527" t="s">
        <v>175</v>
      </c>
      <c r="E124" s="528">
        <f>E126+E127+E128+E129+E130+E131</f>
        <v>137272</v>
      </c>
      <c r="F124" s="528">
        <f t="shared" ref="F124:H124" si="20">F126+F127+F128+F129+F130+F131</f>
        <v>166388</v>
      </c>
      <c r="G124" s="528">
        <f t="shared" si="20"/>
        <v>136677</v>
      </c>
      <c r="H124" s="528">
        <f t="shared" si="20"/>
        <v>126705</v>
      </c>
      <c r="I124" s="521">
        <f t="shared" si="10"/>
        <v>0.92703966285475981</v>
      </c>
    </row>
    <row r="125" spans="1:9" ht="12.75" customHeight="1" x14ac:dyDescent="0.2">
      <c r="A125" s="213"/>
      <c r="B125" s="526"/>
      <c r="C125" s="219" t="s">
        <v>492</v>
      </c>
      <c r="D125" s="527"/>
      <c r="E125" s="529"/>
      <c r="F125" s="529"/>
      <c r="G125" s="529"/>
      <c r="H125" s="529"/>
      <c r="I125" s="522" t="str">
        <f t="shared" si="10"/>
        <v xml:space="preserve">  </v>
      </c>
    </row>
    <row r="126" spans="1:9" ht="24.75" customHeight="1" x14ac:dyDescent="0.2">
      <c r="B126" s="223" t="s">
        <v>493</v>
      </c>
      <c r="C126" s="220" t="s">
        <v>494</v>
      </c>
      <c r="D126" s="359" t="s">
        <v>176</v>
      </c>
      <c r="E126" s="318"/>
      <c r="F126" s="319"/>
      <c r="G126" s="318"/>
      <c r="H126" s="319"/>
      <c r="I126" s="222" t="str">
        <f t="shared" si="10"/>
        <v xml:space="preserve">  </v>
      </c>
    </row>
    <row r="127" spans="1:9" ht="24.75" customHeight="1" x14ac:dyDescent="0.2">
      <c r="B127" s="223" t="s">
        <v>495</v>
      </c>
      <c r="C127" s="220" t="s">
        <v>496</v>
      </c>
      <c r="D127" s="359" t="s">
        <v>177</v>
      </c>
      <c r="E127" s="318"/>
      <c r="F127" s="319"/>
      <c r="G127" s="318"/>
      <c r="H127" s="319"/>
      <c r="I127" s="222" t="str">
        <f t="shared" si="10"/>
        <v xml:space="preserve">  </v>
      </c>
    </row>
    <row r="128" spans="1:9" ht="20.100000000000001" customHeight="1" x14ac:dyDescent="0.2">
      <c r="B128" s="223">
        <v>435</v>
      </c>
      <c r="C128" s="220" t="s">
        <v>497</v>
      </c>
      <c r="D128" s="359" t="s">
        <v>178</v>
      </c>
      <c r="E128" s="318">
        <v>137272</v>
      </c>
      <c r="F128" s="319">
        <v>166388</v>
      </c>
      <c r="G128" s="318">
        <v>136677</v>
      </c>
      <c r="H128" s="319">
        <v>126705</v>
      </c>
      <c r="I128" s="222">
        <f t="shared" si="10"/>
        <v>0.92703966285475981</v>
      </c>
    </row>
    <row r="129" spans="1:11" ht="20.100000000000001" customHeight="1" x14ac:dyDescent="0.2">
      <c r="B129" s="223">
        <v>436</v>
      </c>
      <c r="C129" s="220" t="s">
        <v>498</v>
      </c>
      <c r="D129" s="359" t="s">
        <v>179</v>
      </c>
      <c r="E129" s="318"/>
      <c r="F129" s="319"/>
      <c r="G129" s="318"/>
      <c r="H129" s="319"/>
      <c r="I129" s="222" t="str">
        <f t="shared" si="10"/>
        <v xml:space="preserve">  </v>
      </c>
    </row>
    <row r="130" spans="1:11" ht="20.100000000000001" customHeight="1" x14ac:dyDescent="0.2">
      <c r="B130" s="223" t="s">
        <v>499</v>
      </c>
      <c r="C130" s="220" t="s">
        <v>500</v>
      </c>
      <c r="D130" s="359" t="s">
        <v>180</v>
      </c>
      <c r="E130" s="318"/>
      <c r="F130" s="319"/>
      <c r="G130" s="318"/>
      <c r="H130" s="319"/>
      <c r="I130" s="222" t="str">
        <f t="shared" si="10"/>
        <v xml:space="preserve">  </v>
      </c>
    </row>
    <row r="131" spans="1:11" ht="20.100000000000001" customHeight="1" x14ac:dyDescent="0.2">
      <c r="B131" s="223" t="s">
        <v>499</v>
      </c>
      <c r="C131" s="220" t="s">
        <v>501</v>
      </c>
      <c r="D131" s="359" t="s">
        <v>181</v>
      </c>
      <c r="E131" s="318"/>
      <c r="F131" s="319"/>
      <c r="G131" s="318"/>
      <c r="H131" s="319"/>
      <c r="I131" s="222" t="str">
        <f t="shared" si="10"/>
        <v xml:space="preserve">  </v>
      </c>
    </row>
    <row r="132" spans="1:11" ht="20.100000000000001" customHeight="1" x14ac:dyDescent="0.2">
      <c r="A132" s="213"/>
      <c r="B132" s="526" t="s">
        <v>502</v>
      </c>
      <c r="C132" s="218" t="s">
        <v>503</v>
      </c>
      <c r="D132" s="527" t="s">
        <v>182</v>
      </c>
      <c r="E132" s="536">
        <f>E134+E135+E136</f>
        <v>27144</v>
      </c>
      <c r="F132" s="536">
        <f t="shared" ref="F132:H132" si="21">F134+F135+F136</f>
        <v>16121</v>
      </c>
      <c r="G132" s="536">
        <f t="shared" si="21"/>
        <v>20591</v>
      </c>
      <c r="H132" s="536">
        <f t="shared" si="21"/>
        <v>30525</v>
      </c>
      <c r="I132" s="519">
        <f t="shared" si="10"/>
        <v>1.4824437861201496</v>
      </c>
    </row>
    <row r="133" spans="1:11" ht="15.75" customHeight="1" x14ac:dyDescent="0.2">
      <c r="A133" s="213"/>
      <c r="B133" s="526"/>
      <c r="C133" s="219" t="s">
        <v>504</v>
      </c>
      <c r="D133" s="527"/>
      <c r="E133" s="537"/>
      <c r="F133" s="537"/>
      <c r="G133" s="537"/>
      <c r="H133" s="537"/>
      <c r="I133" s="520" t="str">
        <f t="shared" si="10"/>
        <v xml:space="preserve">  </v>
      </c>
    </row>
    <row r="134" spans="1:11" ht="20.100000000000001" customHeight="1" x14ac:dyDescent="0.2">
      <c r="B134" s="223" t="s">
        <v>505</v>
      </c>
      <c r="C134" s="220" t="s">
        <v>506</v>
      </c>
      <c r="D134" s="359" t="s">
        <v>183</v>
      </c>
      <c r="E134" s="318">
        <v>2584</v>
      </c>
      <c r="F134" s="319"/>
      <c r="G134" s="318">
        <v>1700</v>
      </c>
      <c r="H134" s="319">
        <v>3117</v>
      </c>
      <c r="I134" s="222">
        <f t="shared" si="10"/>
        <v>1.8335294117647059</v>
      </c>
    </row>
    <row r="135" spans="1:11" ht="24.75" customHeight="1" x14ac:dyDescent="0.2">
      <c r="B135" s="223" t="s">
        <v>507</v>
      </c>
      <c r="C135" s="220" t="s">
        <v>508</v>
      </c>
      <c r="D135" s="359" t="s">
        <v>184</v>
      </c>
      <c r="E135" s="318">
        <v>13021</v>
      </c>
      <c r="F135" s="319">
        <v>15200</v>
      </c>
      <c r="G135" s="318">
        <v>16100</v>
      </c>
      <c r="H135" s="319">
        <v>13650</v>
      </c>
      <c r="I135" s="222">
        <f t="shared" si="10"/>
        <v>0.84782608695652173</v>
      </c>
    </row>
    <row r="136" spans="1:11" ht="20.100000000000001" customHeight="1" x14ac:dyDescent="0.2">
      <c r="B136" s="223">
        <v>481</v>
      </c>
      <c r="C136" s="220" t="s">
        <v>509</v>
      </c>
      <c r="D136" s="359" t="s">
        <v>185</v>
      </c>
      <c r="E136" s="318">
        <v>11539</v>
      </c>
      <c r="F136" s="319">
        <v>921</v>
      </c>
      <c r="G136" s="318">
        <v>2791</v>
      </c>
      <c r="H136" s="319">
        <v>13758</v>
      </c>
      <c r="I136" s="222">
        <f t="shared" si="10"/>
        <v>4.9294159799355066</v>
      </c>
    </row>
    <row r="137" spans="1:11" ht="36.75" customHeight="1" x14ac:dyDescent="0.2">
      <c r="B137" s="223">
        <v>427</v>
      </c>
      <c r="C137" s="220" t="s">
        <v>510</v>
      </c>
      <c r="D137" s="359" t="s">
        <v>186</v>
      </c>
      <c r="E137" s="318"/>
      <c r="F137" s="319"/>
      <c r="G137" s="318"/>
      <c r="H137" s="319"/>
      <c r="I137" s="222" t="str">
        <f t="shared" ref="I137:I143" si="22">IFERROR(H137/G137,"  ")</f>
        <v xml:space="preserve">  </v>
      </c>
    </row>
    <row r="138" spans="1:11" ht="36.75" customHeight="1" x14ac:dyDescent="0.2">
      <c r="A138" s="213"/>
      <c r="B138" s="214" t="s">
        <v>511</v>
      </c>
      <c r="C138" s="220" t="s">
        <v>512</v>
      </c>
      <c r="D138" s="359" t="s">
        <v>187</v>
      </c>
      <c r="E138" s="318">
        <v>1172</v>
      </c>
      <c r="F138" s="319">
        <v>1200</v>
      </c>
      <c r="G138" s="318">
        <v>1500</v>
      </c>
      <c r="H138" s="319">
        <v>1183</v>
      </c>
      <c r="I138" s="222">
        <f t="shared" si="22"/>
        <v>0.78866666666666663</v>
      </c>
    </row>
    <row r="139" spans="1:11" ht="20.100000000000001" customHeight="1" x14ac:dyDescent="0.2">
      <c r="A139" s="213"/>
      <c r="B139" s="526"/>
      <c r="C139" s="216" t="s">
        <v>513</v>
      </c>
      <c r="D139" s="527" t="s">
        <v>188</v>
      </c>
      <c r="E139" s="538"/>
      <c r="F139" s="540"/>
      <c r="G139" s="538"/>
      <c r="H139" s="540"/>
      <c r="I139" s="521" t="str">
        <f t="shared" si="22"/>
        <v xml:space="preserve">  </v>
      </c>
    </row>
    <row r="140" spans="1:11" ht="23.25" customHeight="1" x14ac:dyDescent="0.2">
      <c r="A140" s="213"/>
      <c r="B140" s="526"/>
      <c r="C140" s="217" t="s">
        <v>514</v>
      </c>
      <c r="D140" s="527"/>
      <c r="E140" s="539"/>
      <c r="F140" s="541"/>
      <c r="G140" s="539"/>
      <c r="H140" s="541"/>
      <c r="I140" s="522" t="str">
        <f t="shared" si="22"/>
        <v xml:space="preserve">  </v>
      </c>
    </row>
    <row r="141" spans="1:11" ht="20.100000000000001" customHeight="1" x14ac:dyDescent="0.2">
      <c r="A141" s="213"/>
      <c r="B141" s="526"/>
      <c r="C141" s="216" t="s">
        <v>515</v>
      </c>
      <c r="D141" s="527" t="s">
        <v>189</v>
      </c>
      <c r="E141" s="528">
        <f>E77+E92+E109+E110+E111-E139</f>
        <v>651731</v>
      </c>
      <c r="F141" s="528">
        <f t="shared" ref="F141:H141" si="23">F77+F92+F109+F110+F111-F139</f>
        <v>601864</v>
      </c>
      <c r="G141" s="528">
        <f t="shared" si="23"/>
        <v>556549</v>
      </c>
      <c r="H141" s="528">
        <f t="shared" si="23"/>
        <v>656776</v>
      </c>
      <c r="I141" s="542">
        <f t="shared" si="22"/>
        <v>1.180086569196962</v>
      </c>
      <c r="J141" s="225"/>
      <c r="K141" s="199"/>
    </row>
    <row r="142" spans="1:11" ht="14.25" customHeight="1" x14ac:dyDescent="0.2">
      <c r="A142" s="213"/>
      <c r="B142" s="526"/>
      <c r="C142" s="217" t="s">
        <v>516</v>
      </c>
      <c r="D142" s="527"/>
      <c r="E142" s="529"/>
      <c r="F142" s="529"/>
      <c r="G142" s="529"/>
      <c r="H142" s="529"/>
      <c r="I142" s="543" t="str">
        <f t="shared" si="22"/>
        <v xml:space="preserve">  </v>
      </c>
    </row>
    <row r="143" spans="1:11" ht="20.100000000000001" customHeight="1" thickBot="1" x14ac:dyDescent="0.25">
      <c r="A143" s="213"/>
      <c r="B143" s="226">
        <v>89</v>
      </c>
      <c r="C143" s="227" t="s">
        <v>517</v>
      </c>
      <c r="D143" s="358" t="s">
        <v>190</v>
      </c>
      <c r="E143" s="320">
        <v>20353</v>
      </c>
      <c r="F143" s="321">
        <v>19000</v>
      </c>
      <c r="G143" s="320">
        <v>18200</v>
      </c>
      <c r="H143" s="321">
        <v>18895</v>
      </c>
      <c r="I143" s="228">
        <f t="shared" si="22"/>
        <v>1.0381868131868133</v>
      </c>
    </row>
    <row r="145" spans="2:2" x14ac:dyDescent="0.2">
      <c r="B145" s="197" t="s">
        <v>576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25" right="0.25" top="0.75" bottom="0.75" header="0.3" footer="0.3"/>
  <pageSetup paperSize="9" scale="87" fitToHeight="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153"/>
  <sheetViews>
    <sheetView showGridLines="0" workbookViewId="0">
      <selection activeCell="H23" sqref="H23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97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29"/>
      <c r="G1" s="229"/>
      <c r="H1" s="209" t="s">
        <v>574</v>
      </c>
    </row>
    <row r="2" spans="1:8" ht="21.75" customHeight="1" x14ac:dyDescent="0.25">
      <c r="B2" s="544" t="s">
        <v>68</v>
      </c>
      <c r="C2" s="544"/>
      <c r="D2" s="544"/>
      <c r="E2" s="544"/>
      <c r="F2" s="544"/>
      <c r="G2" s="544"/>
      <c r="H2" s="544"/>
    </row>
    <row r="3" spans="1:8" ht="14.25" customHeight="1" x14ac:dyDescent="0.25">
      <c r="B3" s="545" t="s">
        <v>775</v>
      </c>
      <c r="C3" s="545"/>
      <c r="D3" s="545"/>
      <c r="E3" s="545"/>
      <c r="F3" s="545"/>
      <c r="G3" s="545"/>
      <c r="H3" s="545"/>
    </row>
    <row r="4" spans="1:8" ht="14.25" customHeight="1" thickBot="1" x14ac:dyDescent="0.3">
      <c r="B4" s="196"/>
      <c r="C4" s="196"/>
      <c r="D4" s="196"/>
      <c r="E4" s="196"/>
      <c r="F4" s="196"/>
      <c r="G4" s="196"/>
      <c r="H4" s="198" t="s">
        <v>128</v>
      </c>
    </row>
    <row r="5" spans="1:8" ht="24.75" customHeight="1" thickBot="1" x14ac:dyDescent="0.3">
      <c r="B5" s="550" t="s">
        <v>518</v>
      </c>
      <c r="C5" s="494" t="s">
        <v>84</v>
      </c>
      <c r="D5" s="554" t="s">
        <v>776</v>
      </c>
      <c r="E5" s="502" t="s">
        <v>777</v>
      </c>
      <c r="F5" s="556" t="s">
        <v>778</v>
      </c>
      <c r="G5" s="557"/>
      <c r="H5" s="560" t="s">
        <v>720</v>
      </c>
    </row>
    <row r="6" spans="1:8" ht="25.5" customHeight="1" x14ac:dyDescent="0.25">
      <c r="A6" s="16"/>
      <c r="B6" s="551"/>
      <c r="C6" s="495"/>
      <c r="D6" s="495"/>
      <c r="E6" s="555"/>
      <c r="F6" s="256" t="s">
        <v>0</v>
      </c>
      <c r="G6" s="245" t="s">
        <v>566</v>
      </c>
      <c r="H6" s="561"/>
    </row>
    <row r="7" spans="1:8" ht="16.5" thickBot="1" x14ac:dyDescent="0.3">
      <c r="A7" s="82"/>
      <c r="B7" s="230">
        <v>1</v>
      </c>
      <c r="C7" s="231">
        <v>2</v>
      </c>
      <c r="D7" s="232"/>
      <c r="E7" s="257"/>
      <c r="F7" s="232">
        <v>3</v>
      </c>
      <c r="G7" s="233">
        <v>4</v>
      </c>
      <c r="H7" s="208">
        <v>8</v>
      </c>
    </row>
    <row r="8" spans="1:8" s="57" customFormat="1" ht="20.100000000000001" customHeight="1" x14ac:dyDescent="0.25">
      <c r="A8" s="234"/>
      <c r="B8" s="235" t="s">
        <v>519</v>
      </c>
      <c r="C8" s="236"/>
      <c r="D8" s="247"/>
      <c r="E8" s="248"/>
      <c r="F8" s="247"/>
      <c r="G8" s="248"/>
      <c r="H8" s="253"/>
    </row>
    <row r="9" spans="1:8" s="57" customFormat="1" ht="20.100000000000001" customHeight="1" x14ac:dyDescent="0.25">
      <c r="A9" s="234"/>
      <c r="B9" s="237" t="s">
        <v>520</v>
      </c>
      <c r="C9" s="238">
        <v>3001</v>
      </c>
      <c r="D9" s="249">
        <f>D10+D11+D12+D13</f>
        <v>1164201</v>
      </c>
      <c r="E9" s="249">
        <f t="shared" ref="E9:G9" si="0">E10+E11+E12+E13</f>
        <v>1410623</v>
      </c>
      <c r="F9" s="249">
        <f t="shared" si="0"/>
        <v>417135</v>
      </c>
      <c r="G9" s="249">
        <f t="shared" si="0"/>
        <v>432445</v>
      </c>
      <c r="H9" s="254">
        <f>IFERROR(G9/F9,"  ")</f>
        <v>1.0367027461133687</v>
      </c>
    </row>
    <row r="10" spans="1:8" s="57" customFormat="1" ht="20.100000000000001" customHeight="1" x14ac:dyDescent="0.25">
      <c r="A10" s="234"/>
      <c r="B10" s="239" t="s">
        <v>521</v>
      </c>
      <c r="C10" s="240">
        <v>3002</v>
      </c>
      <c r="D10" s="251">
        <v>1156911</v>
      </c>
      <c r="E10" s="252">
        <v>1400800</v>
      </c>
      <c r="F10" s="251">
        <v>414270</v>
      </c>
      <c r="G10" s="252">
        <v>430516</v>
      </c>
      <c r="H10" s="255">
        <f t="shared" ref="H10:H66" si="1">IFERROR(G10/F10,"  ")</f>
        <v>1.0392159702609409</v>
      </c>
    </row>
    <row r="11" spans="1:8" s="57" customFormat="1" ht="20.100000000000001" customHeight="1" x14ac:dyDescent="0.25">
      <c r="A11" s="234"/>
      <c r="B11" s="239" t="s">
        <v>522</v>
      </c>
      <c r="C11" s="240">
        <v>3003</v>
      </c>
      <c r="D11" s="251"/>
      <c r="E11" s="252"/>
      <c r="F11" s="251"/>
      <c r="G11" s="252"/>
      <c r="H11" s="255" t="str">
        <f t="shared" si="1"/>
        <v xml:space="preserve">  </v>
      </c>
    </row>
    <row r="12" spans="1:8" s="57" customFormat="1" ht="20.100000000000001" customHeight="1" x14ac:dyDescent="0.25">
      <c r="A12" s="234"/>
      <c r="B12" s="239" t="s">
        <v>523</v>
      </c>
      <c r="C12" s="240">
        <v>3004</v>
      </c>
      <c r="D12" s="251">
        <v>7290</v>
      </c>
      <c r="E12" s="252">
        <v>9653</v>
      </c>
      <c r="F12" s="251">
        <v>2770</v>
      </c>
      <c r="G12" s="252">
        <v>1929</v>
      </c>
      <c r="H12" s="255">
        <f t="shared" si="1"/>
        <v>0.69638989169675092</v>
      </c>
    </row>
    <row r="13" spans="1:8" s="57" customFormat="1" ht="20.100000000000001" customHeight="1" x14ac:dyDescent="0.25">
      <c r="A13" s="234"/>
      <c r="B13" s="239" t="s">
        <v>524</v>
      </c>
      <c r="C13" s="240">
        <v>3005</v>
      </c>
      <c r="D13" s="251"/>
      <c r="E13" s="252">
        <v>170</v>
      </c>
      <c r="F13" s="251">
        <v>95</v>
      </c>
      <c r="G13" s="252"/>
      <c r="H13" s="255">
        <f t="shared" si="1"/>
        <v>0</v>
      </c>
    </row>
    <row r="14" spans="1:8" s="57" customFormat="1" ht="20.100000000000001" customHeight="1" x14ac:dyDescent="0.25">
      <c r="A14" s="234"/>
      <c r="B14" s="237" t="s">
        <v>525</v>
      </c>
      <c r="C14" s="238">
        <v>3006</v>
      </c>
      <c r="D14" s="249">
        <f>D15+D16+D17+D18+D19+D20+D21</f>
        <v>1035620</v>
      </c>
      <c r="E14" s="249">
        <f t="shared" ref="E14:G14" si="2">E15+E16+E17+E18+E19+E20+E21</f>
        <v>1396129</v>
      </c>
      <c r="F14" s="249">
        <f t="shared" si="2"/>
        <v>426951</v>
      </c>
      <c r="G14" s="249">
        <f t="shared" si="2"/>
        <v>399977</v>
      </c>
      <c r="H14" s="254">
        <f t="shared" si="1"/>
        <v>0.93682178985410502</v>
      </c>
    </row>
    <row r="15" spans="1:8" s="57" customFormat="1" ht="20.100000000000001" customHeight="1" x14ac:dyDescent="0.25">
      <c r="A15" s="234"/>
      <c r="B15" s="239" t="s">
        <v>526</v>
      </c>
      <c r="C15" s="240">
        <v>3007</v>
      </c>
      <c r="D15" s="251">
        <v>862648</v>
      </c>
      <c r="E15" s="252">
        <v>1181202</v>
      </c>
      <c r="F15" s="251">
        <v>342522</v>
      </c>
      <c r="G15" s="252">
        <v>338718</v>
      </c>
      <c r="H15" s="255">
        <f t="shared" si="1"/>
        <v>0.98889414402578524</v>
      </c>
    </row>
    <row r="16" spans="1:8" s="57" customFormat="1" ht="20.100000000000001" customHeight="1" x14ac:dyDescent="0.25">
      <c r="A16" s="234"/>
      <c r="B16" s="239" t="s">
        <v>527</v>
      </c>
      <c r="C16" s="240">
        <v>3008</v>
      </c>
      <c r="D16" s="251"/>
      <c r="E16" s="252"/>
      <c r="F16" s="251"/>
      <c r="G16" s="252"/>
      <c r="H16" s="255" t="str">
        <f t="shared" si="1"/>
        <v xml:space="preserve">  </v>
      </c>
    </row>
    <row r="17" spans="1:8" s="57" customFormat="1" ht="20.100000000000001" customHeight="1" x14ac:dyDescent="0.25">
      <c r="A17" s="234"/>
      <c r="B17" s="239" t="s">
        <v>528</v>
      </c>
      <c r="C17" s="240">
        <v>3009</v>
      </c>
      <c r="D17" s="251">
        <v>54284</v>
      </c>
      <c r="E17" s="252">
        <v>66634</v>
      </c>
      <c r="F17" s="251">
        <v>18583</v>
      </c>
      <c r="G17" s="252">
        <v>17071</v>
      </c>
      <c r="H17" s="255">
        <f t="shared" si="1"/>
        <v>0.91863531184415859</v>
      </c>
    </row>
    <row r="18" spans="1:8" s="57" customFormat="1" ht="20.100000000000001" customHeight="1" x14ac:dyDescent="0.25">
      <c r="A18" s="234"/>
      <c r="B18" s="239" t="s">
        <v>529</v>
      </c>
      <c r="C18" s="240">
        <v>3010</v>
      </c>
      <c r="D18" s="251">
        <v>24</v>
      </c>
      <c r="E18" s="252">
        <v>868</v>
      </c>
      <c r="F18" s="251">
        <v>10</v>
      </c>
      <c r="G18" s="252"/>
      <c r="H18" s="255">
        <f t="shared" si="1"/>
        <v>0</v>
      </c>
    </row>
    <row r="19" spans="1:8" s="57" customFormat="1" ht="20.100000000000001" customHeight="1" x14ac:dyDescent="0.25">
      <c r="A19" s="234"/>
      <c r="B19" s="239" t="s">
        <v>530</v>
      </c>
      <c r="C19" s="240">
        <v>3011</v>
      </c>
      <c r="D19" s="251"/>
      <c r="E19" s="252"/>
      <c r="F19" s="251"/>
      <c r="G19" s="252"/>
      <c r="H19" s="255" t="str">
        <f t="shared" si="1"/>
        <v xml:space="preserve">  </v>
      </c>
    </row>
    <row r="20" spans="1:8" s="57" customFormat="1" ht="20.100000000000001" customHeight="1" x14ac:dyDescent="0.25">
      <c r="A20" s="234"/>
      <c r="B20" s="239" t="s">
        <v>531</v>
      </c>
      <c r="C20" s="240">
        <v>3012</v>
      </c>
      <c r="D20" s="251">
        <v>16887</v>
      </c>
      <c r="E20" s="252">
        <v>26741</v>
      </c>
      <c r="F20" s="251">
        <v>20166</v>
      </c>
      <c r="G20" s="252">
        <v>1726</v>
      </c>
      <c r="H20" s="255">
        <f t="shared" si="1"/>
        <v>8.5589606267975807E-2</v>
      </c>
    </row>
    <row r="21" spans="1:8" s="57" customFormat="1" ht="20.100000000000001" customHeight="1" x14ac:dyDescent="0.25">
      <c r="A21" s="234"/>
      <c r="B21" s="239" t="s">
        <v>532</v>
      </c>
      <c r="C21" s="240">
        <v>3013</v>
      </c>
      <c r="D21" s="251">
        <v>101777</v>
      </c>
      <c r="E21" s="252">
        <v>120684</v>
      </c>
      <c r="F21" s="251">
        <v>45670</v>
      </c>
      <c r="G21" s="252">
        <v>42462</v>
      </c>
      <c r="H21" s="255">
        <f t="shared" si="1"/>
        <v>0.9297569520472958</v>
      </c>
    </row>
    <row r="22" spans="1:8" s="57" customFormat="1" ht="20.100000000000001" customHeight="1" x14ac:dyDescent="0.25">
      <c r="A22" s="234"/>
      <c r="B22" s="239" t="s">
        <v>533</v>
      </c>
      <c r="C22" s="240">
        <v>3014</v>
      </c>
      <c r="D22" s="251"/>
      <c r="E22" s="252"/>
      <c r="F22" s="251"/>
      <c r="G22" s="252"/>
      <c r="H22" s="255" t="str">
        <f t="shared" si="1"/>
        <v xml:space="preserve">  </v>
      </c>
    </row>
    <row r="23" spans="1:8" s="57" customFormat="1" ht="20.100000000000001" customHeight="1" x14ac:dyDescent="0.25">
      <c r="A23" s="234"/>
      <c r="B23" s="239" t="s">
        <v>534</v>
      </c>
      <c r="C23" s="240">
        <v>3015</v>
      </c>
      <c r="D23" s="251">
        <f>D9-D14</f>
        <v>128581</v>
      </c>
      <c r="E23" s="251">
        <f t="shared" ref="E23:G23" si="3">E9-E14</f>
        <v>14494</v>
      </c>
      <c r="F23" s="251">
        <v>0</v>
      </c>
      <c r="G23" s="251">
        <f t="shared" si="3"/>
        <v>32468</v>
      </c>
      <c r="H23" s="255" t="str">
        <f t="shared" si="1"/>
        <v xml:space="preserve">  </v>
      </c>
    </row>
    <row r="24" spans="1:8" s="57" customFormat="1" ht="20.100000000000001" customHeight="1" x14ac:dyDescent="0.25">
      <c r="A24" s="234"/>
      <c r="B24" s="239" t="s">
        <v>535</v>
      </c>
      <c r="C24" s="240">
        <v>3016</v>
      </c>
      <c r="D24" s="251">
        <v>0</v>
      </c>
      <c r="E24" s="251">
        <v>0</v>
      </c>
      <c r="F24" s="251">
        <f t="shared" ref="F24" si="4">F14-F9</f>
        <v>9816</v>
      </c>
      <c r="G24" s="251"/>
      <c r="H24" s="255">
        <f t="shared" si="1"/>
        <v>0</v>
      </c>
    </row>
    <row r="25" spans="1:8" s="57" customFormat="1" ht="20.100000000000001" customHeight="1" x14ac:dyDescent="0.25">
      <c r="A25" s="234"/>
      <c r="B25" s="241" t="s">
        <v>536</v>
      </c>
      <c r="C25" s="240"/>
      <c r="D25" s="251"/>
      <c r="E25" s="252"/>
      <c r="F25" s="251"/>
      <c r="G25" s="252"/>
      <c r="H25" s="255" t="str">
        <f t="shared" si="1"/>
        <v xml:space="preserve">  </v>
      </c>
    </row>
    <row r="26" spans="1:8" s="57" customFormat="1" ht="20.100000000000001" customHeight="1" x14ac:dyDescent="0.25">
      <c r="A26" s="234"/>
      <c r="B26" s="237" t="s">
        <v>191</v>
      </c>
      <c r="C26" s="238">
        <v>3017</v>
      </c>
      <c r="D26" s="249">
        <f>D27+D28+D29+D30+D31</f>
        <v>0</v>
      </c>
      <c r="E26" s="249">
        <f t="shared" ref="E26:G26" si="5">E27+E28+E29+E30+E31</f>
        <v>300</v>
      </c>
      <c r="F26" s="249">
        <f t="shared" si="5"/>
        <v>300</v>
      </c>
      <c r="G26" s="249">
        <f t="shared" si="5"/>
        <v>0</v>
      </c>
      <c r="H26" s="254">
        <f t="shared" si="1"/>
        <v>0</v>
      </c>
    </row>
    <row r="27" spans="1:8" s="57" customFormat="1" ht="20.100000000000001" customHeight="1" x14ac:dyDescent="0.25">
      <c r="A27" s="234"/>
      <c r="B27" s="239" t="s">
        <v>537</v>
      </c>
      <c r="C27" s="240">
        <v>3018</v>
      </c>
      <c r="D27" s="251"/>
      <c r="E27" s="252"/>
      <c r="F27" s="251"/>
      <c r="G27" s="252"/>
      <c r="H27" s="255" t="str">
        <f t="shared" si="1"/>
        <v xml:space="preserve">  </v>
      </c>
    </row>
    <row r="28" spans="1:8" s="57" customFormat="1" ht="27.75" customHeight="1" x14ac:dyDescent="0.25">
      <c r="A28" s="234"/>
      <c r="B28" s="239" t="s">
        <v>538</v>
      </c>
      <c r="C28" s="240">
        <v>3019</v>
      </c>
      <c r="D28" s="251"/>
      <c r="E28" s="252">
        <v>300</v>
      </c>
      <c r="F28" s="251">
        <v>300</v>
      </c>
      <c r="G28" s="252"/>
      <c r="H28" s="255">
        <f t="shared" si="1"/>
        <v>0</v>
      </c>
    </row>
    <row r="29" spans="1:8" s="57" customFormat="1" ht="20.100000000000001" customHeight="1" x14ac:dyDescent="0.25">
      <c r="A29" s="234"/>
      <c r="B29" s="239" t="s">
        <v>539</v>
      </c>
      <c r="C29" s="240">
        <v>3020</v>
      </c>
      <c r="D29" s="251"/>
      <c r="E29" s="252"/>
      <c r="F29" s="251"/>
      <c r="G29" s="252"/>
      <c r="H29" s="255" t="str">
        <f t="shared" si="1"/>
        <v xml:space="preserve">  </v>
      </c>
    </row>
    <row r="30" spans="1:8" s="57" customFormat="1" ht="20.100000000000001" customHeight="1" x14ac:dyDescent="0.25">
      <c r="A30" s="234"/>
      <c r="B30" s="239" t="s">
        <v>540</v>
      </c>
      <c r="C30" s="240">
        <v>3021</v>
      </c>
      <c r="D30" s="251"/>
      <c r="E30" s="252"/>
      <c r="F30" s="251"/>
      <c r="G30" s="252"/>
      <c r="H30" s="255" t="str">
        <f t="shared" si="1"/>
        <v xml:space="preserve">  </v>
      </c>
    </row>
    <row r="31" spans="1:8" s="57" customFormat="1" ht="20.100000000000001" customHeight="1" x14ac:dyDescent="0.25">
      <c r="A31" s="234"/>
      <c r="B31" s="239" t="s">
        <v>69</v>
      </c>
      <c r="C31" s="240">
        <v>3022</v>
      </c>
      <c r="D31" s="251"/>
      <c r="E31" s="252"/>
      <c r="F31" s="251"/>
      <c r="G31" s="252"/>
      <c r="H31" s="255" t="str">
        <f t="shared" si="1"/>
        <v xml:space="preserve">  </v>
      </c>
    </row>
    <row r="32" spans="1:8" s="57" customFormat="1" ht="20.100000000000001" customHeight="1" x14ac:dyDescent="0.25">
      <c r="A32" s="234"/>
      <c r="B32" s="237" t="s">
        <v>192</v>
      </c>
      <c r="C32" s="238">
        <v>3023</v>
      </c>
      <c r="D32" s="249">
        <f>D33+D34+D35</f>
        <v>36571</v>
      </c>
      <c r="E32" s="249">
        <f t="shared" ref="E32:G32" si="6">E33+E34+E35</f>
        <v>41067</v>
      </c>
      <c r="F32" s="249">
        <f t="shared" si="6"/>
        <v>13580</v>
      </c>
      <c r="G32" s="249">
        <f t="shared" si="6"/>
        <v>6444</v>
      </c>
      <c r="H32" s="254">
        <f t="shared" si="1"/>
        <v>0.47452135493372605</v>
      </c>
    </row>
    <row r="33" spans="1:8" s="57" customFormat="1" ht="20.100000000000001" customHeight="1" x14ac:dyDescent="0.25">
      <c r="A33" s="234"/>
      <c r="B33" s="239" t="s">
        <v>541</v>
      </c>
      <c r="C33" s="240">
        <v>3024</v>
      </c>
      <c r="D33" s="251"/>
      <c r="E33" s="252"/>
      <c r="F33" s="251"/>
      <c r="G33" s="252"/>
      <c r="H33" s="255" t="str">
        <f t="shared" si="1"/>
        <v xml:space="preserve">  </v>
      </c>
    </row>
    <row r="34" spans="1:8" s="57" customFormat="1" ht="34.5" customHeight="1" x14ac:dyDescent="0.25">
      <c r="A34" s="234"/>
      <c r="B34" s="239" t="s">
        <v>542</v>
      </c>
      <c r="C34" s="240">
        <v>3025</v>
      </c>
      <c r="D34" s="251">
        <v>36571</v>
      </c>
      <c r="E34" s="252">
        <v>41067</v>
      </c>
      <c r="F34" s="251">
        <v>13580</v>
      </c>
      <c r="G34" s="252">
        <v>6444</v>
      </c>
      <c r="H34" s="255">
        <f t="shared" si="1"/>
        <v>0.47452135493372605</v>
      </c>
    </row>
    <row r="35" spans="1:8" s="57" customFormat="1" ht="20.100000000000001" customHeight="1" x14ac:dyDescent="0.25">
      <c r="A35" s="234"/>
      <c r="B35" s="239" t="s">
        <v>543</v>
      </c>
      <c r="C35" s="240">
        <v>3026</v>
      </c>
      <c r="D35" s="251"/>
      <c r="E35" s="252"/>
      <c r="F35" s="251"/>
      <c r="G35" s="252"/>
      <c r="H35" s="255" t="str">
        <f t="shared" si="1"/>
        <v xml:space="preserve">  </v>
      </c>
    </row>
    <row r="36" spans="1:8" s="57" customFormat="1" ht="20.100000000000001" customHeight="1" x14ac:dyDescent="0.25">
      <c r="A36" s="234"/>
      <c r="B36" s="239" t="s">
        <v>544</v>
      </c>
      <c r="C36" s="240">
        <v>3027</v>
      </c>
      <c r="D36" s="251">
        <v>0</v>
      </c>
      <c r="E36" s="251">
        <v>0</v>
      </c>
      <c r="F36" s="251">
        <v>0</v>
      </c>
      <c r="G36" s="251"/>
      <c r="H36" s="255" t="str">
        <f t="shared" si="1"/>
        <v xml:space="preserve">  </v>
      </c>
    </row>
    <row r="37" spans="1:8" s="57" customFormat="1" ht="20.100000000000001" customHeight="1" x14ac:dyDescent="0.25">
      <c r="A37" s="234"/>
      <c r="B37" s="239" t="s">
        <v>545</v>
      </c>
      <c r="C37" s="240">
        <v>3028</v>
      </c>
      <c r="D37" s="251">
        <f>D32-D26</f>
        <v>36571</v>
      </c>
      <c r="E37" s="251">
        <f t="shared" ref="E37:G37" si="7">E32-E26</f>
        <v>40767</v>
      </c>
      <c r="F37" s="251">
        <f t="shared" si="7"/>
        <v>13280</v>
      </c>
      <c r="G37" s="251">
        <f t="shared" si="7"/>
        <v>6444</v>
      </c>
      <c r="H37" s="255">
        <f t="shared" si="1"/>
        <v>0.4852409638554217</v>
      </c>
    </row>
    <row r="38" spans="1:8" s="57" customFormat="1" ht="22.5" customHeight="1" x14ac:dyDescent="0.25">
      <c r="A38" s="234"/>
      <c r="B38" s="241" t="s">
        <v>546</v>
      </c>
      <c r="C38" s="240"/>
      <c r="D38" s="251"/>
      <c r="E38" s="252"/>
      <c r="F38" s="251"/>
      <c r="G38" s="252"/>
      <c r="H38" s="255" t="str">
        <f t="shared" si="1"/>
        <v xml:space="preserve">  </v>
      </c>
    </row>
    <row r="39" spans="1:8" s="57" customFormat="1" ht="20.100000000000001" customHeight="1" x14ac:dyDescent="0.25">
      <c r="A39" s="234"/>
      <c r="B39" s="237" t="s">
        <v>547</v>
      </c>
      <c r="C39" s="238">
        <v>3029</v>
      </c>
      <c r="D39" s="249">
        <f>D40+D41+D42+D43+D44+D45+D46</f>
        <v>3684</v>
      </c>
      <c r="E39" s="249">
        <f t="shared" ref="E39:G39" si="8">E40+E41+E42+E43+E44+E45+E46</f>
        <v>51500</v>
      </c>
      <c r="F39" s="249">
        <f t="shared" si="8"/>
        <v>20710</v>
      </c>
      <c r="G39" s="249">
        <f t="shared" si="8"/>
        <v>473</v>
      </c>
      <c r="H39" s="254">
        <f t="shared" si="1"/>
        <v>2.2839208112023179E-2</v>
      </c>
    </row>
    <row r="40" spans="1:8" s="57" customFormat="1" ht="20.100000000000001" customHeight="1" x14ac:dyDescent="0.25">
      <c r="A40" s="234"/>
      <c r="B40" s="239" t="s">
        <v>70</v>
      </c>
      <c r="C40" s="240">
        <v>3030</v>
      </c>
      <c r="D40" s="251"/>
      <c r="E40" s="252"/>
      <c r="F40" s="251"/>
      <c r="G40" s="252"/>
      <c r="H40" s="255" t="str">
        <f t="shared" si="1"/>
        <v xml:space="preserve">  </v>
      </c>
    </row>
    <row r="41" spans="1:8" s="57" customFormat="1" ht="20.100000000000001" customHeight="1" x14ac:dyDescent="0.25">
      <c r="A41" s="234"/>
      <c r="B41" s="239" t="s">
        <v>548</v>
      </c>
      <c r="C41" s="240">
        <v>3031</v>
      </c>
      <c r="D41" s="251">
        <v>98</v>
      </c>
      <c r="E41" s="252">
        <v>22500</v>
      </c>
      <c r="F41" s="251">
        <v>20710</v>
      </c>
      <c r="G41" s="252">
        <v>6</v>
      </c>
      <c r="H41" s="255">
        <f t="shared" si="1"/>
        <v>2.8971511347175279E-4</v>
      </c>
    </row>
    <row r="42" spans="1:8" s="57" customFormat="1" ht="20.100000000000001" customHeight="1" x14ac:dyDescent="0.25">
      <c r="A42" s="234"/>
      <c r="B42" s="239" t="s">
        <v>549</v>
      </c>
      <c r="C42" s="240">
        <v>3032</v>
      </c>
      <c r="D42" s="251"/>
      <c r="E42" s="252"/>
      <c r="F42" s="251"/>
      <c r="G42" s="252"/>
      <c r="H42" s="255" t="str">
        <f t="shared" si="1"/>
        <v xml:space="preserve">  </v>
      </c>
    </row>
    <row r="43" spans="1:8" s="57" customFormat="1" ht="20.100000000000001" customHeight="1" x14ac:dyDescent="0.25">
      <c r="A43" s="234"/>
      <c r="B43" s="239" t="s">
        <v>550</v>
      </c>
      <c r="C43" s="240">
        <v>3033</v>
      </c>
      <c r="D43" s="251">
        <v>1961</v>
      </c>
      <c r="E43" s="252"/>
      <c r="F43" s="251"/>
      <c r="G43" s="252">
        <v>467</v>
      </c>
      <c r="H43" s="255" t="str">
        <f t="shared" si="1"/>
        <v xml:space="preserve">  </v>
      </c>
    </row>
    <row r="44" spans="1:8" s="57" customFormat="1" ht="20.100000000000001" customHeight="1" x14ac:dyDescent="0.25">
      <c r="A44" s="234"/>
      <c r="B44" s="239" t="s">
        <v>551</v>
      </c>
      <c r="C44" s="240">
        <v>3034</v>
      </c>
      <c r="D44" s="251"/>
      <c r="E44" s="252"/>
      <c r="F44" s="251"/>
      <c r="G44" s="252"/>
      <c r="H44" s="255" t="str">
        <f t="shared" si="1"/>
        <v xml:space="preserve">  </v>
      </c>
    </row>
    <row r="45" spans="1:8" s="57" customFormat="1" ht="20.100000000000001" customHeight="1" x14ac:dyDescent="0.25">
      <c r="A45" s="234"/>
      <c r="B45" s="239" t="s">
        <v>552</v>
      </c>
      <c r="C45" s="240">
        <v>3035</v>
      </c>
      <c r="D45" s="251"/>
      <c r="E45" s="252"/>
      <c r="F45" s="251"/>
      <c r="G45" s="252"/>
      <c r="H45" s="255" t="str">
        <f t="shared" si="1"/>
        <v xml:space="preserve">  </v>
      </c>
    </row>
    <row r="46" spans="1:8" s="57" customFormat="1" ht="20.100000000000001" customHeight="1" x14ac:dyDescent="0.25">
      <c r="A46" s="234"/>
      <c r="B46" s="239" t="s">
        <v>553</v>
      </c>
      <c r="C46" s="240">
        <v>3036</v>
      </c>
      <c r="D46" s="251">
        <v>1625</v>
      </c>
      <c r="E46" s="252">
        <v>29000</v>
      </c>
      <c r="F46" s="251"/>
      <c r="G46" s="252"/>
      <c r="H46" s="255" t="str">
        <f t="shared" si="1"/>
        <v xml:space="preserve">  </v>
      </c>
    </row>
    <row r="47" spans="1:8" s="57" customFormat="1" ht="20.100000000000001" customHeight="1" x14ac:dyDescent="0.25">
      <c r="A47" s="234"/>
      <c r="B47" s="237" t="s">
        <v>554</v>
      </c>
      <c r="C47" s="238">
        <v>3037</v>
      </c>
      <c r="D47" s="249">
        <f>D48+D49+D50+D51+D52+D53+D54+D55</f>
        <v>35542</v>
      </c>
      <c r="E47" s="249">
        <f t="shared" ref="E47:G47" si="9">E48+E49+E50+E51+E52+E53+E54+E55</f>
        <v>58335</v>
      </c>
      <c r="F47" s="249">
        <f t="shared" si="9"/>
        <v>24</v>
      </c>
      <c r="G47" s="249">
        <f t="shared" si="9"/>
        <v>1038</v>
      </c>
      <c r="H47" s="254">
        <f t="shared" si="1"/>
        <v>43.25</v>
      </c>
    </row>
    <row r="48" spans="1:8" s="57" customFormat="1" ht="20.100000000000001" customHeight="1" x14ac:dyDescent="0.25">
      <c r="A48" s="234"/>
      <c r="B48" s="239" t="s">
        <v>555</v>
      </c>
      <c r="C48" s="240">
        <v>3038</v>
      </c>
      <c r="D48" s="251"/>
      <c r="E48" s="252"/>
      <c r="F48" s="251"/>
      <c r="G48" s="252"/>
      <c r="H48" s="255" t="str">
        <f t="shared" si="1"/>
        <v xml:space="preserve">  </v>
      </c>
    </row>
    <row r="49" spans="1:8" s="57" customFormat="1" ht="20.100000000000001" customHeight="1" x14ac:dyDescent="0.25">
      <c r="A49" s="234"/>
      <c r="B49" s="239" t="s">
        <v>548</v>
      </c>
      <c r="C49" s="240">
        <v>3039</v>
      </c>
      <c r="D49" s="251">
        <v>113</v>
      </c>
      <c r="E49" s="252">
        <v>96</v>
      </c>
      <c r="F49" s="251">
        <v>24</v>
      </c>
      <c r="G49" s="252">
        <v>17</v>
      </c>
      <c r="H49" s="255">
        <f t="shared" si="1"/>
        <v>0.70833333333333337</v>
      </c>
    </row>
    <row r="50" spans="1:8" s="57" customFormat="1" ht="20.100000000000001" customHeight="1" x14ac:dyDescent="0.25">
      <c r="A50" s="234"/>
      <c r="B50" s="239" t="s">
        <v>549</v>
      </c>
      <c r="C50" s="240">
        <v>3040</v>
      </c>
      <c r="D50" s="251"/>
      <c r="E50" s="252"/>
      <c r="F50" s="251"/>
      <c r="G50" s="252"/>
      <c r="H50" s="255" t="str">
        <f t="shared" si="1"/>
        <v xml:space="preserve">  </v>
      </c>
    </row>
    <row r="51" spans="1:8" s="57" customFormat="1" ht="20.100000000000001" customHeight="1" x14ac:dyDescent="0.25">
      <c r="A51" s="234"/>
      <c r="B51" s="239" t="s">
        <v>550</v>
      </c>
      <c r="C51" s="240">
        <v>3041</v>
      </c>
      <c r="D51" s="251">
        <v>4000</v>
      </c>
      <c r="E51" s="252"/>
      <c r="F51" s="251"/>
      <c r="G51" s="252">
        <v>500</v>
      </c>
      <c r="H51" s="255" t="str">
        <f t="shared" si="1"/>
        <v xml:space="preserve">  </v>
      </c>
    </row>
    <row r="52" spans="1:8" s="57" customFormat="1" ht="20.100000000000001" customHeight="1" x14ac:dyDescent="0.25">
      <c r="A52" s="234"/>
      <c r="B52" s="239" t="s">
        <v>551</v>
      </c>
      <c r="C52" s="240">
        <v>3042</v>
      </c>
      <c r="D52" s="251"/>
      <c r="E52" s="252"/>
      <c r="F52" s="251"/>
      <c r="G52" s="252"/>
      <c r="H52" s="255" t="str">
        <f t="shared" si="1"/>
        <v xml:space="preserve">  </v>
      </c>
    </row>
    <row r="53" spans="1:8" s="57" customFormat="1" ht="20.100000000000001" customHeight="1" x14ac:dyDescent="0.25">
      <c r="A53" s="234"/>
      <c r="B53" s="239" t="s">
        <v>556</v>
      </c>
      <c r="C53" s="240">
        <v>3043</v>
      </c>
      <c r="D53" s="251">
        <v>2390</v>
      </c>
      <c r="E53" s="252"/>
      <c r="F53" s="251"/>
      <c r="G53" s="252">
        <v>521</v>
      </c>
      <c r="H53" s="255" t="str">
        <f t="shared" si="1"/>
        <v xml:space="preserve">  </v>
      </c>
    </row>
    <row r="54" spans="1:8" s="57" customFormat="1" ht="20.100000000000001" customHeight="1" x14ac:dyDescent="0.25">
      <c r="A54" s="234"/>
      <c r="B54" s="239" t="s">
        <v>557</v>
      </c>
      <c r="C54" s="240">
        <v>3044</v>
      </c>
      <c r="D54" s="251"/>
      <c r="E54" s="252"/>
      <c r="F54" s="251"/>
      <c r="G54" s="252"/>
      <c r="H54" s="255" t="str">
        <f t="shared" si="1"/>
        <v xml:space="preserve">  </v>
      </c>
    </row>
    <row r="55" spans="1:8" s="57" customFormat="1" ht="20.100000000000001" customHeight="1" x14ac:dyDescent="0.25">
      <c r="A55" s="234"/>
      <c r="B55" s="239" t="s">
        <v>558</v>
      </c>
      <c r="C55" s="240">
        <v>3045</v>
      </c>
      <c r="D55" s="251">
        <v>29039</v>
      </c>
      <c r="E55" s="252">
        <v>58239</v>
      </c>
      <c r="F55" s="251">
        <v>0</v>
      </c>
      <c r="G55" s="252"/>
      <c r="H55" s="255" t="str">
        <f t="shared" si="1"/>
        <v xml:space="preserve">  </v>
      </c>
    </row>
    <row r="56" spans="1:8" s="57" customFormat="1" ht="20.100000000000001" customHeight="1" x14ac:dyDescent="0.25">
      <c r="A56" s="234"/>
      <c r="B56" s="239" t="s">
        <v>559</v>
      </c>
      <c r="C56" s="240">
        <v>3046</v>
      </c>
      <c r="D56" s="251"/>
      <c r="E56" s="252"/>
      <c r="F56" s="251">
        <f>F39-F47</f>
        <v>20686</v>
      </c>
      <c r="G56" s="252"/>
      <c r="H56" s="255">
        <f t="shared" si="1"/>
        <v>0</v>
      </c>
    </row>
    <row r="57" spans="1:8" s="57" customFormat="1" ht="20.100000000000001" customHeight="1" x14ac:dyDescent="0.25">
      <c r="A57" s="234"/>
      <c r="B57" s="239" t="s">
        <v>560</v>
      </c>
      <c r="C57" s="240">
        <v>3047</v>
      </c>
      <c r="D57" s="251">
        <f>D47-D39</f>
        <v>31858</v>
      </c>
      <c r="E57" s="251">
        <f t="shared" ref="E57:G57" si="10">E47-E39</f>
        <v>6835</v>
      </c>
      <c r="F57" s="251"/>
      <c r="G57" s="251">
        <f t="shared" si="10"/>
        <v>565</v>
      </c>
      <c r="H57" s="255" t="str">
        <f t="shared" si="1"/>
        <v xml:space="preserve">  </v>
      </c>
    </row>
    <row r="58" spans="1:8" s="57" customFormat="1" ht="20.100000000000001" customHeight="1" x14ac:dyDescent="0.25">
      <c r="A58" s="234"/>
      <c r="B58" s="241" t="s">
        <v>567</v>
      </c>
      <c r="C58" s="240">
        <v>3048</v>
      </c>
      <c r="D58" s="251">
        <f>D9+D26+D39</f>
        <v>1167885</v>
      </c>
      <c r="E58" s="251">
        <f t="shared" ref="E58:G58" si="11">E9+E26+E39</f>
        <v>1462423</v>
      </c>
      <c r="F58" s="251">
        <f t="shared" si="11"/>
        <v>438145</v>
      </c>
      <c r="G58" s="421">
        <f t="shared" si="11"/>
        <v>432918</v>
      </c>
      <c r="H58" s="255">
        <f t="shared" si="1"/>
        <v>0.98807015942210907</v>
      </c>
    </row>
    <row r="59" spans="1:8" s="57" customFormat="1" ht="20.100000000000001" customHeight="1" x14ac:dyDescent="0.25">
      <c r="A59" s="234"/>
      <c r="B59" s="241" t="s">
        <v>568</v>
      </c>
      <c r="C59" s="240">
        <v>3049</v>
      </c>
      <c r="D59" s="251">
        <f>D14+D32+D47</f>
        <v>1107733</v>
      </c>
      <c r="E59" s="251">
        <f t="shared" ref="E59:G59" si="12">E14+E32+E47</f>
        <v>1495531</v>
      </c>
      <c r="F59" s="251">
        <f t="shared" si="12"/>
        <v>440555</v>
      </c>
      <c r="G59" s="251">
        <f t="shared" si="12"/>
        <v>407459</v>
      </c>
      <c r="H59" s="255">
        <f t="shared" si="1"/>
        <v>0.9248765761369182</v>
      </c>
    </row>
    <row r="60" spans="1:8" s="57" customFormat="1" ht="20.100000000000001" customHeight="1" x14ac:dyDescent="0.25">
      <c r="A60" s="234"/>
      <c r="B60" s="237" t="s">
        <v>569</v>
      </c>
      <c r="C60" s="238">
        <v>3050</v>
      </c>
      <c r="D60" s="249">
        <f>D58-D59</f>
        <v>60152</v>
      </c>
      <c r="E60" s="250"/>
      <c r="F60" s="249"/>
      <c r="G60" s="250">
        <f>G58-G59</f>
        <v>25459</v>
      </c>
      <c r="H60" s="254" t="str">
        <f t="shared" si="1"/>
        <v xml:space="preserve">  </v>
      </c>
    </row>
    <row r="61" spans="1:8" s="57" customFormat="1" ht="20.100000000000001" customHeight="1" x14ac:dyDescent="0.25">
      <c r="A61" s="234"/>
      <c r="B61" s="237" t="s">
        <v>570</v>
      </c>
      <c r="C61" s="238">
        <v>3051</v>
      </c>
      <c r="D61" s="249"/>
      <c r="E61" s="250">
        <f>E59-E58</f>
        <v>33108</v>
      </c>
      <c r="F61" s="250">
        <f>F59-F58</f>
        <v>2410</v>
      </c>
      <c r="G61" s="250"/>
      <c r="H61" s="254">
        <f t="shared" si="1"/>
        <v>0</v>
      </c>
    </row>
    <row r="62" spans="1:8" s="57" customFormat="1" ht="20.100000000000001" customHeight="1" x14ac:dyDescent="0.25">
      <c r="A62" s="234"/>
      <c r="B62" s="237" t="s">
        <v>561</v>
      </c>
      <c r="C62" s="238">
        <v>3052</v>
      </c>
      <c r="D62" s="249">
        <v>103314</v>
      </c>
      <c r="E62" s="250">
        <v>135000</v>
      </c>
      <c r="F62" s="249">
        <v>135000</v>
      </c>
      <c r="G62" s="250">
        <v>163476</v>
      </c>
      <c r="H62" s="254">
        <f t="shared" si="1"/>
        <v>1.2109333333333334</v>
      </c>
    </row>
    <row r="63" spans="1:8" s="57" customFormat="1" ht="24" customHeight="1" x14ac:dyDescent="0.25">
      <c r="A63" s="234"/>
      <c r="B63" s="241" t="s">
        <v>562</v>
      </c>
      <c r="C63" s="240">
        <v>3053</v>
      </c>
      <c r="D63" s="251"/>
      <c r="E63" s="252"/>
      <c r="F63" s="251"/>
      <c r="G63" s="252"/>
      <c r="H63" s="255" t="str">
        <f t="shared" si="1"/>
        <v xml:space="preserve">  </v>
      </c>
    </row>
    <row r="64" spans="1:8" s="57" customFormat="1" ht="24" customHeight="1" x14ac:dyDescent="0.25">
      <c r="A64" s="234"/>
      <c r="B64" s="241" t="s">
        <v>563</v>
      </c>
      <c r="C64" s="240">
        <v>3054</v>
      </c>
      <c r="D64" s="251"/>
      <c r="E64" s="252"/>
      <c r="F64" s="251"/>
      <c r="G64" s="252"/>
      <c r="H64" s="255" t="str">
        <f t="shared" si="1"/>
        <v xml:space="preserve">  </v>
      </c>
    </row>
    <row r="65" spans="2:9" s="57" customFormat="1" ht="20.100000000000001" customHeight="1" x14ac:dyDescent="0.25">
      <c r="B65" s="242" t="s">
        <v>564</v>
      </c>
      <c r="C65" s="546">
        <v>3055</v>
      </c>
      <c r="D65" s="548">
        <f>D60-D61+D62+D63-D64</f>
        <v>163466</v>
      </c>
      <c r="E65" s="548">
        <f>E60-E61+E62+E63-E64</f>
        <v>101892</v>
      </c>
      <c r="F65" s="548">
        <f>F60-F61+F62+F63-F64</f>
        <v>132590</v>
      </c>
      <c r="G65" s="548">
        <f t="shared" ref="G65" si="13">G60-G61+G62+G63-G64</f>
        <v>188935</v>
      </c>
      <c r="H65" s="558">
        <f>IFERROR(G65/F65,"  ")</f>
        <v>1.4249566332302588</v>
      </c>
    </row>
    <row r="66" spans="2:9" s="57" customFormat="1" ht="13.5" customHeight="1" thickBot="1" x14ac:dyDescent="0.3">
      <c r="B66" s="243" t="s">
        <v>565</v>
      </c>
      <c r="C66" s="547"/>
      <c r="D66" s="549"/>
      <c r="E66" s="549"/>
      <c r="F66" s="549"/>
      <c r="G66" s="549"/>
      <c r="H66" s="559" t="str">
        <f t="shared" si="1"/>
        <v xml:space="preserve">  </v>
      </c>
    </row>
    <row r="67" spans="2:9" x14ac:dyDescent="0.25">
      <c r="B67" s="244"/>
      <c r="H67" s="246" t="str">
        <f t="shared" ref="H67:H73" si="14">IFERROR(G67/F67,"  ")</f>
        <v xml:space="preserve">  </v>
      </c>
    </row>
    <row r="68" spans="2:9" x14ac:dyDescent="0.25">
      <c r="B68" s="197" t="s">
        <v>576</v>
      </c>
      <c r="H68" s="246" t="str">
        <f t="shared" si="14"/>
        <v xml:space="preserve">  </v>
      </c>
      <c r="I68" s="16"/>
    </row>
    <row r="69" spans="2:9" x14ac:dyDescent="0.25">
      <c r="H69" s="246" t="str">
        <f t="shared" si="14"/>
        <v xml:space="preserve">  </v>
      </c>
    </row>
    <row r="70" spans="2:9" x14ac:dyDescent="0.25">
      <c r="H70" s="246" t="str">
        <f t="shared" si="14"/>
        <v xml:space="preserve">  </v>
      </c>
    </row>
    <row r="71" spans="2:9" x14ac:dyDescent="0.25">
      <c r="H71" s="246" t="str">
        <f t="shared" si="14"/>
        <v xml:space="preserve">  </v>
      </c>
    </row>
    <row r="72" spans="2:9" x14ac:dyDescent="0.25">
      <c r="H72" s="246" t="str">
        <f t="shared" si="14"/>
        <v xml:space="preserve">  </v>
      </c>
    </row>
    <row r="73" spans="2:9" x14ac:dyDescent="0.25">
      <c r="H73" s="246" t="str">
        <f t="shared" si="14"/>
        <v xml:space="preserve">  </v>
      </c>
    </row>
    <row r="74" spans="2:9" x14ac:dyDescent="0.25">
      <c r="H74" s="246" t="str">
        <f t="shared" ref="H74:H137" si="15">IFERROR(G74/F74,"  ")</f>
        <v xml:space="preserve">  </v>
      </c>
    </row>
    <row r="75" spans="2:9" x14ac:dyDescent="0.25">
      <c r="H75" s="246" t="str">
        <f t="shared" si="15"/>
        <v xml:space="preserve">  </v>
      </c>
    </row>
    <row r="76" spans="2:9" x14ac:dyDescent="0.25">
      <c r="H76" s="246" t="str">
        <f t="shared" si="15"/>
        <v xml:space="preserve">  </v>
      </c>
    </row>
    <row r="77" spans="2:9" x14ac:dyDescent="0.25">
      <c r="H77" s="246" t="str">
        <f t="shared" si="15"/>
        <v xml:space="preserve">  </v>
      </c>
    </row>
    <row r="78" spans="2:9" x14ac:dyDescent="0.25">
      <c r="H78" s="552" t="str">
        <f t="shared" si="15"/>
        <v xml:space="preserve">  </v>
      </c>
    </row>
    <row r="79" spans="2:9" x14ac:dyDescent="0.25">
      <c r="H79" s="552" t="str">
        <f t="shared" si="15"/>
        <v xml:space="preserve">  </v>
      </c>
    </row>
    <row r="80" spans="2:9" x14ac:dyDescent="0.25">
      <c r="H80" s="246" t="str">
        <f t="shared" si="15"/>
        <v xml:space="preserve">  </v>
      </c>
    </row>
    <row r="81" spans="8:8" x14ac:dyDescent="0.25">
      <c r="H81" s="246" t="str">
        <f t="shared" si="15"/>
        <v xml:space="preserve">  </v>
      </c>
    </row>
    <row r="82" spans="8:8" x14ac:dyDescent="0.25">
      <c r="H82" s="246" t="str">
        <f t="shared" si="15"/>
        <v xml:space="preserve">  </v>
      </c>
    </row>
    <row r="83" spans="8:8" x14ac:dyDescent="0.25">
      <c r="H83" s="246" t="str">
        <f t="shared" si="15"/>
        <v xml:space="preserve">  </v>
      </c>
    </row>
    <row r="84" spans="8:8" x14ac:dyDescent="0.25">
      <c r="H84" s="246" t="str">
        <f t="shared" si="15"/>
        <v xml:space="preserve">  </v>
      </c>
    </row>
    <row r="85" spans="8:8" x14ac:dyDescent="0.25">
      <c r="H85" s="246" t="str">
        <f t="shared" si="15"/>
        <v xml:space="preserve">  </v>
      </c>
    </row>
    <row r="86" spans="8:8" x14ac:dyDescent="0.25">
      <c r="H86" s="246" t="str">
        <f t="shared" si="15"/>
        <v xml:space="preserve">  </v>
      </c>
    </row>
    <row r="87" spans="8:8" x14ac:dyDescent="0.25">
      <c r="H87" s="246" t="str">
        <f t="shared" si="15"/>
        <v xml:space="preserve">  </v>
      </c>
    </row>
    <row r="88" spans="8:8" x14ac:dyDescent="0.25">
      <c r="H88" s="246" t="str">
        <f t="shared" si="15"/>
        <v xml:space="preserve">  </v>
      </c>
    </row>
    <row r="89" spans="8:8" x14ac:dyDescent="0.25">
      <c r="H89" s="246" t="str">
        <f t="shared" si="15"/>
        <v xml:space="preserve">  </v>
      </c>
    </row>
    <row r="90" spans="8:8" x14ac:dyDescent="0.25">
      <c r="H90" s="246" t="str">
        <f t="shared" si="15"/>
        <v xml:space="preserve">  </v>
      </c>
    </row>
    <row r="91" spans="8:8" x14ac:dyDescent="0.25">
      <c r="H91" s="246" t="str">
        <f t="shared" si="15"/>
        <v xml:space="preserve">  </v>
      </c>
    </row>
    <row r="92" spans="8:8" x14ac:dyDescent="0.25">
      <c r="H92" s="246" t="str">
        <f t="shared" si="15"/>
        <v xml:space="preserve">  </v>
      </c>
    </row>
    <row r="93" spans="8:8" x14ac:dyDescent="0.25">
      <c r="H93" s="552" t="str">
        <f t="shared" si="15"/>
        <v xml:space="preserve">  </v>
      </c>
    </row>
    <row r="94" spans="8:8" x14ac:dyDescent="0.25">
      <c r="H94" s="552" t="str">
        <f t="shared" si="15"/>
        <v xml:space="preserve">  </v>
      </c>
    </row>
    <row r="95" spans="8:8" x14ac:dyDescent="0.25">
      <c r="H95" s="552" t="str">
        <f t="shared" si="15"/>
        <v xml:space="preserve">  </v>
      </c>
    </row>
    <row r="96" spans="8:8" x14ac:dyDescent="0.25">
      <c r="H96" s="552" t="str">
        <f t="shared" si="15"/>
        <v xml:space="preserve">  </v>
      </c>
    </row>
    <row r="97" spans="8:8" x14ac:dyDescent="0.25">
      <c r="H97" s="246" t="str">
        <f t="shared" si="15"/>
        <v xml:space="preserve">  </v>
      </c>
    </row>
    <row r="98" spans="8:8" x14ac:dyDescent="0.25">
      <c r="H98" s="246" t="str">
        <f t="shared" si="15"/>
        <v xml:space="preserve">  </v>
      </c>
    </row>
    <row r="99" spans="8:8" x14ac:dyDescent="0.25">
      <c r="H99" s="246" t="str">
        <f t="shared" si="15"/>
        <v xml:space="preserve">  </v>
      </c>
    </row>
    <row r="100" spans="8:8" x14ac:dyDescent="0.25">
      <c r="H100" s="552" t="str">
        <f t="shared" si="15"/>
        <v xml:space="preserve">  </v>
      </c>
    </row>
    <row r="101" spans="8:8" x14ac:dyDescent="0.25">
      <c r="H101" s="552" t="str">
        <f t="shared" si="15"/>
        <v xml:space="preserve">  </v>
      </c>
    </row>
    <row r="102" spans="8:8" x14ac:dyDescent="0.25">
      <c r="H102" s="246" t="str">
        <f t="shared" si="15"/>
        <v xml:space="preserve">  </v>
      </c>
    </row>
    <row r="103" spans="8:8" x14ac:dyDescent="0.25">
      <c r="H103" s="246" t="str">
        <f t="shared" si="15"/>
        <v xml:space="preserve">  </v>
      </c>
    </row>
    <row r="104" spans="8:8" x14ac:dyDescent="0.25">
      <c r="H104" s="246" t="str">
        <f t="shared" si="15"/>
        <v xml:space="preserve">  </v>
      </c>
    </row>
    <row r="105" spans="8:8" x14ac:dyDescent="0.25">
      <c r="H105" s="246" t="str">
        <f t="shared" si="15"/>
        <v xml:space="preserve">  </v>
      </c>
    </row>
    <row r="106" spans="8:8" x14ac:dyDescent="0.25">
      <c r="H106" s="246" t="str">
        <f t="shared" si="15"/>
        <v xml:space="preserve">  </v>
      </c>
    </row>
    <row r="107" spans="8:8" x14ac:dyDescent="0.25">
      <c r="H107" s="246" t="str">
        <f t="shared" si="15"/>
        <v xml:space="preserve">  </v>
      </c>
    </row>
    <row r="108" spans="8:8" x14ac:dyDescent="0.25">
      <c r="H108" s="246" t="str">
        <f t="shared" si="15"/>
        <v xml:space="preserve">  </v>
      </c>
    </row>
    <row r="109" spans="8:8" x14ac:dyDescent="0.25">
      <c r="H109" s="246" t="str">
        <f t="shared" si="15"/>
        <v xml:space="preserve">  </v>
      </c>
    </row>
    <row r="110" spans="8:8" x14ac:dyDescent="0.25">
      <c r="H110" s="246" t="str">
        <f t="shared" si="15"/>
        <v xml:space="preserve">  </v>
      </c>
    </row>
    <row r="111" spans="8:8" x14ac:dyDescent="0.25">
      <c r="H111" s="246" t="str">
        <f t="shared" si="15"/>
        <v xml:space="preserve">  </v>
      </c>
    </row>
    <row r="112" spans="8:8" x14ac:dyDescent="0.25">
      <c r="H112" s="552" t="str">
        <f t="shared" si="15"/>
        <v xml:space="preserve">  </v>
      </c>
    </row>
    <row r="113" spans="8:8" x14ac:dyDescent="0.25">
      <c r="H113" s="552" t="str">
        <f t="shared" si="15"/>
        <v xml:space="preserve">  </v>
      </c>
    </row>
    <row r="114" spans="8:8" x14ac:dyDescent="0.25">
      <c r="H114" s="246" t="str">
        <f t="shared" si="15"/>
        <v xml:space="preserve">  </v>
      </c>
    </row>
    <row r="115" spans="8:8" x14ac:dyDescent="0.25">
      <c r="H115" s="552" t="str">
        <f t="shared" si="15"/>
        <v xml:space="preserve">  </v>
      </c>
    </row>
    <row r="116" spans="8:8" x14ac:dyDescent="0.25">
      <c r="H116" s="552" t="str">
        <f t="shared" si="15"/>
        <v xml:space="preserve">  </v>
      </c>
    </row>
    <row r="117" spans="8:8" x14ac:dyDescent="0.25">
      <c r="H117" s="246" t="str">
        <f t="shared" si="15"/>
        <v xml:space="preserve">  </v>
      </c>
    </row>
    <row r="118" spans="8:8" x14ac:dyDescent="0.25">
      <c r="H118" s="246" t="str">
        <f t="shared" si="15"/>
        <v xml:space="preserve">  </v>
      </c>
    </row>
    <row r="119" spans="8:8" x14ac:dyDescent="0.25">
      <c r="H119" s="246" t="str">
        <f t="shared" si="15"/>
        <v xml:space="preserve">  </v>
      </c>
    </row>
    <row r="120" spans="8:8" x14ac:dyDescent="0.25">
      <c r="H120" s="246" t="str">
        <f t="shared" si="15"/>
        <v xml:space="preserve">  </v>
      </c>
    </row>
    <row r="121" spans="8:8" x14ac:dyDescent="0.25">
      <c r="H121" s="246" t="str">
        <f t="shared" si="15"/>
        <v xml:space="preserve">  </v>
      </c>
    </row>
    <row r="122" spans="8:8" x14ac:dyDescent="0.25">
      <c r="H122" s="246" t="str">
        <f t="shared" si="15"/>
        <v xml:space="preserve">  </v>
      </c>
    </row>
    <row r="123" spans="8:8" x14ac:dyDescent="0.25">
      <c r="H123" s="246" t="str">
        <f t="shared" si="15"/>
        <v xml:space="preserve">  </v>
      </c>
    </row>
    <row r="124" spans="8:8" x14ac:dyDescent="0.25">
      <c r="H124" s="246" t="str">
        <f t="shared" si="15"/>
        <v xml:space="preserve">  </v>
      </c>
    </row>
    <row r="125" spans="8:8" x14ac:dyDescent="0.25">
      <c r="H125" s="552" t="str">
        <f t="shared" si="15"/>
        <v xml:space="preserve">  </v>
      </c>
    </row>
    <row r="126" spans="8:8" x14ac:dyDescent="0.25">
      <c r="H126" s="552" t="str">
        <f t="shared" si="15"/>
        <v xml:space="preserve">  </v>
      </c>
    </row>
    <row r="127" spans="8:8" x14ac:dyDescent="0.25">
      <c r="H127" s="246" t="str">
        <f t="shared" si="15"/>
        <v xml:space="preserve">  </v>
      </c>
    </row>
    <row r="128" spans="8:8" x14ac:dyDescent="0.25">
      <c r="H128" s="246" t="str">
        <f t="shared" si="15"/>
        <v xml:space="preserve">  </v>
      </c>
    </row>
    <row r="129" spans="8:8" x14ac:dyDescent="0.25">
      <c r="H129" s="246" t="str">
        <f t="shared" si="15"/>
        <v xml:space="preserve">  </v>
      </c>
    </row>
    <row r="130" spans="8:8" x14ac:dyDescent="0.25">
      <c r="H130" s="246" t="str">
        <f t="shared" si="15"/>
        <v xml:space="preserve">  </v>
      </c>
    </row>
    <row r="131" spans="8:8" x14ac:dyDescent="0.25">
      <c r="H131" s="246" t="str">
        <f t="shared" si="15"/>
        <v xml:space="preserve">  </v>
      </c>
    </row>
    <row r="132" spans="8:8" x14ac:dyDescent="0.25">
      <c r="H132" s="246" t="str">
        <f t="shared" si="15"/>
        <v xml:space="preserve">  </v>
      </c>
    </row>
    <row r="133" spans="8:8" x14ac:dyDescent="0.25">
      <c r="H133" s="553" t="str">
        <f t="shared" si="15"/>
        <v xml:space="preserve">  </v>
      </c>
    </row>
    <row r="134" spans="8:8" x14ac:dyDescent="0.25">
      <c r="H134" s="553" t="str">
        <f t="shared" si="15"/>
        <v xml:space="preserve">  </v>
      </c>
    </row>
    <row r="135" spans="8:8" x14ac:dyDescent="0.25">
      <c r="H135" s="246" t="str">
        <f t="shared" si="15"/>
        <v xml:space="preserve">  </v>
      </c>
    </row>
    <row r="136" spans="8:8" x14ac:dyDescent="0.25">
      <c r="H136" s="246" t="str">
        <f t="shared" si="15"/>
        <v xml:space="preserve">  </v>
      </c>
    </row>
    <row r="137" spans="8:8" x14ac:dyDescent="0.25">
      <c r="H137" s="246" t="str">
        <f t="shared" si="15"/>
        <v xml:space="preserve">  </v>
      </c>
    </row>
    <row r="138" spans="8:8" x14ac:dyDescent="0.25">
      <c r="H138" s="246" t="str">
        <f t="shared" ref="H138:H144" si="16">IFERROR(G138/F138,"  ")</f>
        <v xml:space="preserve">  </v>
      </c>
    </row>
    <row r="139" spans="8:8" x14ac:dyDescent="0.25">
      <c r="H139" s="246" t="str">
        <f t="shared" si="16"/>
        <v xml:space="preserve">  </v>
      </c>
    </row>
    <row r="140" spans="8:8" x14ac:dyDescent="0.25">
      <c r="H140" s="552" t="str">
        <f t="shared" si="16"/>
        <v xml:space="preserve">  </v>
      </c>
    </row>
    <row r="141" spans="8:8" x14ac:dyDescent="0.25">
      <c r="H141" s="552" t="str">
        <f t="shared" si="16"/>
        <v xml:space="preserve">  </v>
      </c>
    </row>
    <row r="142" spans="8:8" x14ac:dyDescent="0.25">
      <c r="H142" s="552" t="str">
        <f t="shared" si="16"/>
        <v xml:space="preserve">  </v>
      </c>
    </row>
    <row r="143" spans="8:8" x14ac:dyDescent="0.25">
      <c r="H143" s="552" t="str">
        <f t="shared" si="16"/>
        <v xml:space="preserve">  </v>
      </c>
    </row>
    <row r="144" spans="8:8" x14ac:dyDescent="0.25">
      <c r="H144" s="246" t="str">
        <f t="shared" si="16"/>
        <v xml:space="preserve">  </v>
      </c>
    </row>
    <row r="145" spans="8:8" x14ac:dyDescent="0.25">
      <c r="H145" s="199"/>
    </row>
    <row r="146" spans="8:8" x14ac:dyDescent="0.25">
      <c r="H146" s="199"/>
    </row>
    <row r="147" spans="8:8" x14ac:dyDescent="0.25">
      <c r="H147" s="199"/>
    </row>
    <row r="148" spans="8:8" x14ac:dyDescent="0.25">
      <c r="H148" s="199"/>
    </row>
    <row r="149" spans="8:8" x14ac:dyDescent="0.25">
      <c r="H149" s="199"/>
    </row>
    <row r="150" spans="8:8" x14ac:dyDescent="0.25">
      <c r="H150" s="199"/>
    </row>
    <row r="151" spans="8:8" x14ac:dyDescent="0.25">
      <c r="H151" s="199"/>
    </row>
    <row r="152" spans="8:8" x14ac:dyDescent="0.25">
      <c r="H152" s="199"/>
    </row>
    <row r="153" spans="8:8" x14ac:dyDescent="0.25">
      <c r="H153" s="199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25" right="0.25" top="0.75" bottom="0.75" header="0.3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X97"/>
  <sheetViews>
    <sheetView showGridLines="0" zoomScale="75" zoomScaleNormal="75" workbookViewId="0">
      <selection activeCell="H40" sqref="H40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84" t="s">
        <v>209</v>
      </c>
    </row>
    <row r="2" spans="2:24" ht="20.25" x14ac:dyDescent="0.3">
      <c r="B2" s="562" t="s">
        <v>37</v>
      </c>
      <c r="C2" s="562"/>
      <c r="D2" s="562"/>
      <c r="E2" s="562"/>
      <c r="F2" s="562"/>
      <c r="G2" s="562"/>
      <c r="H2" s="562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63" t="s">
        <v>4</v>
      </c>
      <c r="C4" s="565" t="s">
        <v>6</v>
      </c>
      <c r="D4" s="567" t="s">
        <v>779</v>
      </c>
      <c r="E4" s="569" t="s">
        <v>780</v>
      </c>
      <c r="F4" s="571" t="s">
        <v>771</v>
      </c>
      <c r="G4" s="572"/>
      <c r="H4" s="573" t="s">
        <v>721</v>
      </c>
      <c r="I4" s="575"/>
      <c r="J4" s="576"/>
      <c r="K4" s="575"/>
      <c r="L4" s="576"/>
      <c r="M4" s="575"/>
      <c r="N4" s="576"/>
      <c r="O4" s="575"/>
      <c r="P4" s="576"/>
      <c r="Q4" s="575"/>
      <c r="R4" s="576"/>
      <c r="S4" s="576"/>
      <c r="T4" s="576"/>
      <c r="U4" s="3"/>
      <c r="V4" s="3"/>
      <c r="W4" s="3"/>
      <c r="X4" s="3"/>
    </row>
    <row r="5" spans="2:24" ht="30.75" customHeight="1" thickBot="1" x14ac:dyDescent="0.3">
      <c r="B5" s="564"/>
      <c r="C5" s="566"/>
      <c r="D5" s="568"/>
      <c r="E5" s="570"/>
      <c r="F5" s="328" t="s">
        <v>0</v>
      </c>
      <c r="G5" s="259" t="s">
        <v>46</v>
      </c>
      <c r="H5" s="574"/>
      <c r="I5" s="575"/>
      <c r="J5" s="575"/>
      <c r="K5" s="575"/>
      <c r="L5" s="575"/>
      <c r="M5" s="575"/>
      <c r="N5" s="575"/>
      <c r="O5" s="575"/>
      <c r="P5" s="576"/>
      <c r="Q5" s="575"/>
      <c r="R5" s="576"/>
      <c r="S5" s="576"/>
      <c r="T5" s="576"/>
      <c r="U5" s="3"/>
      <c r="V5" s="3"/>
      <c r="W5" s="3"/>
      <c r="X5" s="3"/>
    </row>
    <row r="6" spans="2:24" s="35" customFormat="1" ht="35.25" customHeight="1" x14ac:dyDescent="0.3">
      <c r="B6" s="157" t="s">
        <v>53</v>
      </c>
      <c r="C6" s="72" t="s">
        <v>81</v>
      </c>
      <c r="D6" s="90">
        <v>30213752.210000001</v>
      </c>
      <c r="E6" s="329">
        <v>35275108</v>
      </c>
      <c r="F6" s="325">
        <v>8908155</v>
      </c>
      <c r="G6" s="329">
        <v>8736467</v>
      </c>
      <c r="H6" s="334">
        <f t="shared" ref="H6:H37" si="0">IFERROR(G6/F6,"  ")</f>
        <v>0.98072687329755714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4" t="s">
        <v>54</v>
      </c>
      <c r="C7" s="40" t="s">
        <v>119</v>
      </c>
      <c r="D7" s="89">
        <v>42101085.409999996</v>
      </c>
      <c r="E7" s="330">
        <v>49164776</v>
      </c>
      <c r="F7" s="326">
        <v>12418694</v>
      </c>
      <c r="G7" s="330">
        <v>12376763</v>
      </c>
      <c r="H7" s="335">
        <f t="shared" si="0"/>
        <v>0.99662355800054336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4" t="s">
        <v>55</v>
      </c>
      <c r="C8" s="40" t="s">
        <v>120</v>
      </c>
      <c r="D8" s="89">
        <v>49117931.68</v>
      </c>
      <c r="E8" s="330">
        <v>57350711</v>
      </c>
      <c r="F8" s="326">
        <v>14486407</v>
      </c>
      <c r="G8" s="330">
        <v>14383959.68</v>
      </c>
      <c r="H8" s="335">
        <f t="shared" si="0"/>
        <v>0.99292803798761142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4" t="s">
        <v>56</v>
      </c>
      <c r="C9" s="40" t="s">
        <v>571</v>
      </c>
      <c r="D9" s="452">
        <v>35</v>
      </c>
      <c r="E9" s="330">
        <v>35</v>
      </c>
      <c r="F9" s="326">
        <v>35</v>
      </c>
      <c r="G9" s="330">
        <v>36</v>
      </c>
      <c r="H9" s="335">
        <f t="shared" si="0"/>
        <v>1.0285714285714285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4" t="s">
        <v>124</v>
      </c>
      <c r="C10" s="155" t="s">
        <v>121</v>
      </c>
      <c r="D10" s="452">
        <v>31</v>
      </c>
      <c r="E10" s="330">
        <v>32</v>
      </c>
      <c r="F10" s="326">
        <v>31</v>
      </c>
      <c r="G10" s="330">
        <v>32</v>
      </c>
      <c r="H10" s="335">
        <f t="shared" si="0"/>
        <v>1.032258064516129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4" t="s">
        <v>123</v>
      </c>
      <c r="C11" s="155" t="s">
        <v>122</v>
      </c>
      <c r="D11" s="452">
        <v>4</v>
      </c>
      <c r="E11" s="330">
        <v>3</v>
      </c>
      <c r="F11" s="326">
        <v>4</v>
      </c>
      <c r="G11" s="330">
        <v>4</v>
      </c>
      <c r="H11" s="335">
        <f t="shared" si="0"/>
        <v>1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4" t="s">
        <v>97</v>
      </c>
      <c r="C12" s="156" t="s">
        <v>7</v>
      </c>
      <c r="D12" s="89">
        <v>39308.18</v>
      </c>
      <c r="E12" s="330">
        <v>400000</v>
      </c>
      <c r="F12" s="326">
        <v>250000</v>
      </c>
      <c r="G12" s="330">
        <v>0</v>
      </c>
      <c r="H12" s="335">
        <f t="shared" si="0"/>
        <v>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4" t="s">
        <v>98</v>
      </c>
      <c r="C13" s="156" t="s">
        <v>71</v>
      </c>
      <c r="D13" s="324">
        <v>1</v>
      </c>
      <c r="E13" s="331">
        <v>2</v>
      </c>
      <c r="F13" s="326">
        <v>1</v>
      </c>
      <c r="G13" s="330">
        <v>0</v>
      </c>
      <c r="H13" s="335">
        <f t="shared" si="0"/>
        <v>0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4" t="s">
        <v>99</v>
      </c>
      <c r="C14" s="156" t="s">
        <v>8</v>
      </c>
      <c r="D14" s="324"/>
      <c r="E14" s="331"/>
      <c r="F14" s="326"/>
      <c r="G14" s="330"/>
      <c r="H14" s="335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4" t="s">
        <v>100</v>
      </c>
      <c r="C15" s="156" t="s">
        <v>72</v>
      </c>
      <c r="D15" s="324"/>
      <c r="E15" s="331"/>
      <c r="F15" s="326"/>
      <c r="G15" s="330"/>
      <c r="H15" s="335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4" t="s">
        <v>101</v>
      </c>
      <c r="C16" s="40" t="s">
        <v>9</v>
      </c>
      <c r="D16" s="324">
        <v>2556603.16</v>
      </c>
      <c r="E16" s="331">
        <v>2023952</v>
      </c>
      <c r="F16" s="326">
        <v>513488</v>
      </c>
      <c r="G16" s="330">
        <v>644398</v>
      </c>
      <c r="H16" s="335">
        <f t="shared" si="0"/>
        <v>1.2549426666251207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4" t="s">
        <v>102</v>
      </c>
      <c r="C17" s="40" t="s">
        <v>73</v>
      </c>
      <c r="D17" s="322">
        <v>3</v>
      </c>
      <c r="E17" s="332">
        <v>3</v>
      </c>
      <c r="F17" s="326">
        <v>3</v>
      </c>
      <c r="G17" s="330">
        <v>3</v>
      </c>
      <c r="H17" s="335">
        <f t="shared" si="0"/>
        <v>1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4" t="s">
        <v>103</v>
      </c>
      <c r="C18" s="40" t="s">
        <v>10</v>
      </c>
      <c r="D18" s="322"/>
      <c r="E18" s="332"/>
      <c r="F18" s="326"/>
      <c r="G18" s="330"/>
      <c r="H18" s="335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4" t="s">
        <v>104</v>
      </c>
      <c r="C19" s="156" t="s">
        <v>74</v>
      </c>
      <c r="D19" s="322"/>
      <c r="E19" s="332"/>
      <c r="F19" s="326"/>
      <c r="G19" s="330"/>
      <c r="H19" s="335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4" t="s">
        <v>105</v>
      </c>
      <c r="C20" s="40" t="s">
        <v>83</v>
      </c>
      <c r="D20" s="322"/>
      <c r="E20" s="332"/>
      <c r="F20" s="326"/>
      <c r="G20" s="330"/>
      <c r="H20" s="335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4" t="s">
        <v>63</v>
      </c>
      <c r="C21" s="40" t="s">
        <v>82</v>
      </c>
      <c r="D21" s="322"/>
      <c r="E21" s="332"/>
      <c r="F21" s="326"/>
      <c r="G21" s="330"/>
      <c r="H21" s="335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4" t="s">
        <v>106</v>
      </c>
      <c r="C22" s="40" t="s">
        <v>75</v>
      </c>
      <c r="D22" s="322"/>
      <c r="E22" s="332"/>
      <c r="F22" s="326"/>
      <c r="G22" s="330"/>
      <c r="H22" s="335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4" t="s">
        <v>107</v>
      </c>
      <c r="C23" s="40" t="s">
        <v>76</v>
      </c>
      <c r="D23" s="322"/>
      <c r="E23" s="332"/>
      <c r="F23" s="326"/>
      <c r="G23" s="330"/>
      <c r="H23" s="335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4" t="s">
        <v>108</v>
      </c>
      <c r="C24" s="40" t="s">
        <v>77</v>
      </c>
      <c r="D24" s="322">
        <v>1763197.7</v>
      </c>
      <c r="E24" s="332">
        <v>2009452</v>
      </c>
      <c r="F24" s="326">
        <v>495278</v>
      </c>
      <c r="G24" s="330">
        <v>489455</v>
      </c>
      <c r="H24" s="335">
        <f t="shared" si="0"/>
        <v>0.98824296657634703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4" t="s">
        <v>109</v>
      </c>
      <c r="C25" s="40" t="s">
        <v>78</v>
      </c>
      <c r="D25" s="322">
        <v>3</v>
      </c>
      <c r="E25" s="332">
        <v>3</v>
      </c>
      <c r="F25" s="326">
        <v>3</v>
      </c>
      <c r="G25" s="330">
        <v>3</v>
      </c>
      <c r="H25" s="335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4" t="s">
        <v>110</v>
      </c>
      <c r="C26" s="40" t="s">
        <v>11</v>
      </c>
      <c r="D26" s="322">
        <v>446721.32</v>
      </c>
      <c r="E26" s="332">
        <v>880000</v>
      </c>
      <c r="F26" s="326">
        <v>220000</v>
      </c>
      <c r="G26" s="330">
        <v>178353</v>
      </c>
      <c r="H26" s="335">
        <f t="shared" si="0"/>
        <v>0.81069545454545455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4" t="s">
        <v>111</v>
      </c>
      <c r="C27" s="40" t="s">
        <v>79</v>
      </c>
      <c r="D27" s="322">
        <v>0</v>
      </c>
      <c r="E27" s="332">
        <v>50000</v>
      </c>
      <c r="F27" s="326">
        <v>12500</v>
      </c>
      <c r="G27" s="330">
        <v>0</v>
      </c>
      <c r="H27" s="335">
        <f t="shared" si="0"/>
        <v>0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4" t="s">
        <v>112</v>
      </c>
      <c r="C28" s="156" t="s">
        <v>80</v>
      </c>
      <c r="D28" s="322">
        <v>0</v>
      </c>
      <c r="E28" s="332">
        <v>200000</v>
      </c>
      <c r="F28" s="326">
        <v>50000</v>
      </c>
      <c r="G28" s="330">
        <v>0</v>
      </c>
      <c r="H28" s="335">
        <f t="shared" si="0"/>
        <v>0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4" t="s">
        <v>113</v>
      </c>
      <c r="C29" s="40" t="s">
        <v>12</v>
      </c>
      <c r="D29" s="322"/>
      <c r="E29" s="332">
        <v>0</v>
      </c>
      <c r="F29" s="326">
        <v>0</v>
      </c>
      <c r="G29" s="330">
        <v>0</v>
      </c>
      <c r="H29" s="335" t="str">
        <f t="shared" si="0"/>
        <v xml:space="preserve">  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4" t="s">
        <v>114</v>
      </c>
      <c r="C30" s="40" t="s">
        <v>47</v>
      </c>
      <c r="D30" s="322"/>
      <c r="E30" s="332">
        <v>0</v>
      </c>
      <c r="F30" s="326">
        <v>0</v>
      </c>
      <c r="G30" s="330">
        <v>0</v>
      </c>
      <c r="H30" s="335" t="str">
        <f t="shared" si="0"/>
        <v xml:space="preserve">  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4" t="s">
        <v>64</v>
      </c>
      <c r="C31" s="40" t="s">
        <v>13</v>
      </c>
      <c r="D31" s="322">
        <v>0</v>
      </c>
      <c r="E31" s="332">
        <v>200091</v>
      </c>
      <c r="F31" s="326">
        <v>0</v>
      </c>
      <c r="G31" s="330">
        <v>0</v>
      </c>
      <c r="H31" s="335" t="str">
        <f t="shared" si="0"/>
        <v xml:space="preserve">  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4" t="s">
        <v>115</v>
      </c>
      <c r="C32" s="40" t="s">
        <v>47</v>
      </c>
      <c r="D32" s="322">
        <v>0</v>
      </c>
      <c r="E32" s="332">
        <v>3</v>
      </c>
      <c r="F32" s="326">
        <v>0</v>
      </c>
      <c r="G32" s="330">
        <v>0</v>
      </c>
      <c r="H32" s="335" t="str">
        <f t="shared" si="0"/>
        <v xml:space="preserve">  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4" t="s">
        <v>116</v>
      </c>
      <c r="C33" s="40" t="s">
        <v>14</v>
      </c>
      <c r="D33" s="322"/>
      <c r="E33" s="332"/>
      <c r="F33" s="326"/>
      <c r="G33" s="330"/>
      <c r="H33" s="335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4" t="s">
        <v>117</v>
      </c>
      <c r="C34" s="40" t="s">
        <v>15</v>
      </c>
      <c r="D34" s="322">
        <v>963421.88</v>
      </c>
      <c r="E34" s="332">
        <v>1000000</v>
      </c>
      <c r="F34" s="326">
        <v>250000</v>
      </c>
      <c r="G34" s="330">
        <v>106585</v>
      </c>
      <c r="H34" s="335">
        <f t="shared" si="0"/>
        <v>0.42634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4" t="s">
        <v>118</v>
      </c>
      <c r="C35" s="40" t="s">
        <v>16</v>
      </c>
      <c r="D35" s="322">
        <v>60000</v>
      </c>
      <c r="E35" s="332">
        <v>420000</v>
      </c>
      <c r="F35" s="326">
        <v>105000</v>
      </c>
      <c r="G35" s="330">
        <v>90000</v>
      </c>
      <c r="H35" s="335">
        <f t="shared" si="0"/>
        <v>0.8571428571428571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54" t="s">
        <v>65</v>
      </c>
      <c r="C36" s="40" t="s">
        <v>17</v>
      </c>
      <c r="D36" s="322">
        <v>1914790.72</v>
      </c>
      <c r="E36" s="332">
        <v>2100000</v>
      </c>
      <c r="F36" s="326">
        <v>2000000</v>
      </c>
      <c r="G36" s="330">
        <v>1968955</v>
      </c>
      <c r="H36" s="335">
        <f t="shared" si="0"/>
        <v>0.98447750000000001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52" t="s">
        <v>269</v>
      </c>
      <c r="C37" s="153" t="s">
        <v>268</v>
      </c>
      <c r="D37" s="323">
        <v>0</v>
      </c>
      <c r="E37" s="333">
        <v>0</v>
      </c>
      <c r="F37" s="327">
        <v>0</v>
      </c>
      <c r="G37" s="337">
        <v>0</v>
      </c>
      <c r="H37" s="336" t="str">
        <f t="shared" si="0"/>
        <v xml:space="preserve">  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14"/>
      <c r="D38" s="42"/>
      <c r="E38" s="114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576</v>
      </c>
      <c r="D39" s="258"/>
      <c r="E39" s="135"/>
      <c r="F39" s="61"/>
      <c r="G39" s="453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35" t="s">
        <v>572</v>
      </c>
      <c r="D40" s="258"/>
      <c r="E40" s="135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77" t="s">
        <v>683</v>
      </c>
      <c r="D41" s="577"/>
      <c r="E41" s="577"/>
      <c r="F41" s="577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15"/>
      <c r="C42" s="5"/>
      <c r="D42" s="31"/>
      <c r="E42" s="5"/>
      <c r="F42" s="115"/>
      <c r="G42" s="115"/>
      <c r="H42" s="115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78"/>
      <c r="C43" s="578"/>
      <c r="D43" s="13"/>
      <c r="E43" s="579"/>
      <c r="F43" s="579"/>
      <c r="G43" s="579"/>
      <c r="H43" s="579"/>
      <c r="I43" s="11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13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15"/>
      <c r="C45" s="5"/>
      <c r="D45" s="31"/>
      <c r="E45" s="5"/>
      <c r="F45" s="115"/>
      <c r="G45" s="115"/>
      <c r="H45" s="115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15"/>
      <c r="C46" s="3"/>
      <c r="D46" s="32"/>
      <c r="E46" s="3"/>
      <c r="F46" s="115"/>
      <c r="G46" s="115"/>
      <c r="H46" s="115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15"/>
      <c r="C47" s="3"/>
      <c r="D47" s="32"/>
      <c r="E47" s="3"/>
      <c r="F47" s="115"/>
      <c r="G47" s="115"/>
      <c r="H47" s="115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15"/>
      <c r="C48" s="3"/>
      <c r="D48" s="32"/>
      <c r="E48" s="3"/>
      <c r="F48" s="115"/>
      <c r="G48" s="115"/>
      <c r="H48" s="115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15"/>
      <c r="C49" s="6"/>
      <c r="D49" s="33"/>
      <c r="E49" s="6"/>
      <c r="F49" s="115"/>
      <c r="G49" s="115"/>
      <c r="H49" s="115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15"/>
      <c r="C50" s="6"/>
      <c r="D50" s="33"/>
      <c r="E50" s="6"/>
      <c r="F50" s="115"/>
      <c r="G50" s="115"/>
      <c r="H50" s="115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15"/>
      <c r="C51" s="6"/>
      <c r="D51" s="33"/>
      <c r="E51" s="6"/>
      <c r="F51" s="115"/>
      <c r="G51" s="115"/>
      <c r="H51" s="115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15"/>
      <c r="C52" s="6"/>
      <c r="D52" s="33"/>
      <c r="E52" s="6"/>
      <c r="F52" s="115"/>
      <c r="G52" s="115"/>
      <c r="H52" s="115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15"/>
      <c r="C53" s="6"/>
      <c r="D53" s="33"/>
      <c r="E53" s="6"/>
      <c r="F53" s="115"/>
      <c r="G53" s="115"/>
      <c r="H53" s="115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15"/>
      <c r="C54" s="6"/>
      <c r="D54" s="33"/>
      <c r="E54" s="6"/>
      <c r="F54" s="115"/>
      <c r="G54" s="115"/>
      <c r="H54" s="115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15"/>
      <c r="C55" s="3"/>
      <c r="D55" s="32"/>
      <c r="E55" s="3"/>
      <c r="F55" s="115"/>
      <c r="G55" s="115"/>
      <c r="H55" s="115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15"/>
      <c r="C56" s="3"/>
      <c r="D56" s="32"/>
      <c r="E56" s="3"/>
      <c r="F56" s="115"/>
      <c r="G56" s="115"/>
      <c r="H56" s="115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15"/>
      <c r="C57" s="3"/>
      <c r="D57" s="32"/>
      <c r="E57" s="3"/>
      <c r="F57" s="115"/>
      <c r="G57" s="115"/>
      <c r="H57" s="115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15"/>
      <c r="C58" s="6"/>
      <c r="D58" s="33"/>
      <c r="E58" s="6"/>
      <c r="F58" s="115"/>
      <c r="G58" s="115"/>
      <c r="H58" s="11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15"/>
      <c r="C59" s="6"/>
      <c r="D59" s="33"/>
      <c r="E59" s="6"/>
      <c r="F59" s="115"/>
      <c r="G59" s="115"/>
      <c r="H59" s="11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15"/>
      <c r="C60" s="6"/>
      <c r="D60" s="33"/>
      <c r="E60" s="6"/>
      <c r="F60" s="115"/>
      <c r="G60" s="115"/>
      <c r="H60" s="115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15"/>
      <c r="C61" s="6"/>
      <c r="D61" s="33"/>
      <c r="E61" s="6"/>
      <c r="F61" s="115"/>
      <c r="G61" s="115"/>
      <c r="H61" s="115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C41:F41"/>
    <mergeCell ref="B43:C43"/>
    <mergeCell ref="E43:H43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.25" right="0.25" top="0.75" bottom="0.75" header="0.3" footer="0.3"/>
  <pageSetup scale="70" fitToHeight="0" orientation="landscape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2:Y31"/>
  <sheetViews>
    <sheetView showGridLines="0" tabSelected="1" zoomScale="75" zoomScaleNormal="75" zoomScaleSheetLayoutView="86" workbookViewId="0">
      <selection activeCell="F23" sqref="F23"/>
    </sheetView>
  </sheetViews>
  <sheetFormatPr defaultRowHeight="15.75" x14ac:dyDescent="0.25"/>
  <cols>
    <col min="1" max="1" width="3.140625" style="2" customWidth="1"/>
    <col min="2" max="2" width="9.140625" style="2"/>
    <col min="3" max="3" width="53.14062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84" t="s">
        <v>208</v>
      </c>
    </row>
    <row r="4" spans="2:24" ht="18.75" x14ac:dyDescent="0.3">
      <c r="B4" s="598" t="s">
        <v>38</v>
      </c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28"/>
      <c r="N4" s="28"/>
      <c r="O4" s="28"/>
    </row>
    <row r="5" spans="2:24" ht="16.5" customHeight="1" thickBot="1" x14ac:dyDescent="0.35">
      <c r="B5" s="457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166"/>
      <c r="N5" s="11"/>
    </row>
    <row r="6" spans="2:24" ht="25.5" customHeight="1" x14ac:dyDescent="0.25">
      <c r="B6" s="599" t="s">
        <v>4</v>
      </c>
      <c r="C6" s="599" t="s">
        <v>125</v>
      </c>
      <c r="D6" s="591" t="s">
        <v>265</v>
      </c>
      <c r="E6" s="592"/>
      <c r="F6" s="593"/>
      <c r="G6" s="591" t="s">
        <v>266</v>
      </c>
      <c r="H6" s="592"/>
      <c r="I6" s="593"/>
      <c r="J6" s="592" t="s">
        <v>212</v>
      </c>
      <c r="K6" s="592"/>
      <c r="L6" s="593"/>
      <c r="M6" s="27"/>
      <c r="N6" s="27"/>
      <c r="O6" s="575"/>
      <c r="P6" s="576"/>
      <c r="Q6" s="575"/>
      <c r="R6" s="576"/>
      <c r="S6" s="575"/>
      <c r="T6" s="576"/>
      <c r="U6" s="575"/>
      <c r="V6" s="576"/>
      <c r="W6" s="576"/>
      <c r="X6" s="576"/>
    </row>
    <row r="7" spans="2:24" ht="36.75" customHeight="1" thickBot="1" x14ac:dyDescent="0.3">
      <c r="B7" s="600"/>
      <c r="C7" s="600"/>
      <c r="D7" s="594"/>
      <c r="E7" s="595"/>
      <c r="F7" s="596"/>
      <c r="G7" s="594"/>
      <c r="H7" s="595"/>
      <c r="I7" s="596"/>
      <c r="J7" s="595"/>
      <c r="K7" s="595"/>
      <c r="L7" s="596"/>
      <c r="M7" s="26"/>
      <c r="N7" s="27"/>
      <c r="O7" s="575"/>
      <c r="P7" s="575"/>
      <c r="Q7" s="575"/>
      <c r="R7" s="575"/>
      <c r="S7" s="575"/>
      <c r="T7" s="576"/>
      <c r="U7" s="575"/>
      <c r="V7" s="576"/>
      <c r="W7" s="576"/>
      <c r="X7" s="576"/>
    </row>
    <row r="8" spans="2:24" s="35" customFormat="1" ht="36.75" customHeight="1" x14ac:dyDescent="0.3">
      <c r="B8" s="459"/>
      <c r="C8" s="460" t="s">
        <v>819</v>
      </c>
      <c r="D8" s="584">
        <v>31</v>
      </c>
      <c r="E8" s="585"/>
      <c r="F8" s="586"/>
      <c r="G8" s="584">
        <v>4</v>
      </c>
      <c r="H8" s="585"/>
      <c r="I8" s="586"/>
      <c r="J8" s="584">
        <v>3</v>
      </c>
      <c r="K8" s="585"/>
      <c r="L8" s="586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461"/>
      <c r="C9" s="462" t="s">
        <v>18</v>
      </c>
      <c r="D9" s="587"/>
      <c r="E9" s="588"/>
      <c r="F9" s="589"/>
      <c r="G9" s="597"/>
      <c r="H9" s="588"/>
      <c r="I9" s="589"/>
      <c r="J9" s="597"/>
      <c r="K9" s="588"/>
      <c r="L9" s="589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461" t="s">
        <v>53</v>
      </c>
      <c r="C10" s="463" t="s">
        <v>821</v>
      </c>
      <c r="D10" s="587"/>
      <c r="E10" s="588"/>
      <c r="F10" s="589"/>
      <c r="G10" s="597">
        <v>1</v>
      </c>
      <c r="H10" s="588"/>
      <c r="I10" s="589"/>
      <c r="J10" s="597"/>
      <c r="K10" s="588"/>
      <c r="L10" s="589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461" t="s">
        <v>54</v>
      </c>
      <c r="C11" s="463"/>
      <c r="D11" s="587"/>
      <c r="E11" s="588"/>
      <c r="F11" s="589"/>
      <c r="G11" s="597"/>
      <c r="H11" s="588"/>
      <c r="I11" s="589"/>
      <c r="J11" s="597"/>
      <c r="K11" s="588"/>
      <c r="L11" s="589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461" t="s">
        <v>55</v>
      </c>
      <c r="C12" s="463"/>
      <c r="D12" s="587"/>
      <c r="E12" s="588"/>
      <c r="F12" s="589"/>
      <c r="G12" s="597"/>
      <c r="H12" s="588"/>
      <c r="I12" s="589"/>
      <c r="J12" s="597"/>
      <c r="K12" s="588"/>
      <c r="L12" s="589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461" t="s">
        <v>56</v>
      </c>
      <c r="C13" s="463"/>
      <c r="D13" s="464"/>
      <c r="E13" s="465"/>
      <c r="F13" s="466"/>
      <c r="G13" s="467"/>
      <c r="H13" s="465"/>
      <c r="I13" s="466"/>
      <c r="J13" s="467"/>
      <c r="K13" s="465"/>
      <c r="L13" s="46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461" t="s">
        <v>267</v>
      </c>
      <c r="C14" s="463"/>
      <c r="D14" s="587"/>
      <c r="E14" s="588"/>
      <c r="F14" s="589"/>
      <c r="G14" s="597"/>
      <c r="H14" s="588"/>
      <c r="I14" s="589"/>
      <c r="J14" s="597"/>
      <c r="K14" s="588"/>
      <c r="L14" s="589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468"/>
      <c r="C15" s="463"/>
      <c r="D15" s="469"/>
      <c r="E15" s="470"/>
      <c r="F15" s="471"/>
      <c r="G15" s="469"/>
      <c r="H15" s="470"/>
      <c r="I15" s="471"/>
      <c r="J15" s="472"/>
      <c r="K15" s="470"/>
      <c r="L15" s="471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461"/>
      <c r="C16" s="462" t="s">
        <v>19</v>
      </c>
      <c r="D16" s="587"/>
      <c r="E16" s="588"/>
      <c r="F16" s="589"/>
      <c r="G16" s="597"/>
      <c r="H16" s="588"/>
      <c r="I16" s="589"/>
      <c r="J16" s="597"/>
      <c r="K16" s="588"/>
      <c r="L16" s="589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461" t="s">
        <v>53</v>
      </c>
      <c r="C17" s="473" t="s">
        <v>822</v>
      </c>
      <c r="D17" s="587">
        <v>1</v>
      </c>
      <c r="E17" s="588"/>
      <c r="F17" s="589"/>
      <c r="G17" s="597"/>
      <c r="H17" s="588"/>
      <c r="I17" s="589"/>
      <c r="J17" s="597"/>
      <c r="K17" s="588"/>
      <c r="L17" s="589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461" t="s">
        <v>54</v>
      </c>
      <c r="C18" s="473" t="s">
        <v>822</v>
      </c>
      <c r="D18" s="587"/>
      <c r="E18" s="588"/>
      <c r="F18" s="589"/>
      <c r="G18" s="597">
        <v>1</v>
      </c>
      <c r="H18" s="588"/>
      <c r="I18" s="589"/>
      <c r="J18" s="597"/>
      <c r="K18" s="588"/>
      <c r="L18" s="589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474" t="s">
        <v>55</v>
      </c>
      <c r="C19" s="475"/>
      <c r="D19" s="464"/>
      <c r="E19" s="465"/>
      <c r="F19" s="466"/>
      <c r="G19" s="467"/>
      <c r="H19" s="465"/>
      <c r="I19" s="466"/>
      <c r="J19" s="467"/>
      <c r="K19" s="465"/>
      <c r="L19" s="46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474" t="s">
        <v>56</v>
      </c>
      <c r="C20" s="475"/>
      <c r="D20" s="587"/>
      <c r="E20" s="588"/>
      <c r="F20" s="589"/>
      <c r="G20" s="597"/>
      <c r="H20" s="588"/>
      <c r="I20" s="589"/>
      <c r="J20" s="597"/>
      <c r="K20" s="588"/>
      <c r="L20" s="589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461" t="s">
        <v>267</v>
      </c>
      <c r="C21" s="463"/>
      <c r="D21" s="601"/>
      <c r="E21" s="602"/>
      <c r="F21" s="603"/>
      <c r="G21" s="597"/>
      <c r="H21" s="588"/>
      <c r="I21" s="589"/>
      <c r="J21" s="597"/>
      <c r="K21" s="588"/>
      <c r="L21" s="589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580"/>
      <c r="C22" s="582" t="s">
        <v>820</v>
      </c>
      <c r="D22" s="476" t="s">
        <v>240</v>
      </c>
      <c r="E22" s="477" t="s">
        <v>238</v>
      </c>
      <c r="F22" s="478" t="s">
        <v>239</v>
      </c>
      <c r="G22" s="479" t="s">
        <v>240</v>
      </c>
      <c r="H22" s="477" t="s">
        <v>238</v>
      </c>
      <c r="I22" s="480" t="s">
        <v>239</v>
      </c>
      <c r="J22" s="476" t="s">
        <v>240</v>
      </c>
      <c r="K22" s="477" t="s">
        <v>238</v>
      </c>
      <c r="L22" s="480" t="s">
        <v>239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581"/>
      <c r="C23" s="583"/>
      <c r="D23" s="481">
        <v>32</v>
      </c>
      <c r="E23" s="482">
        <v>10</v>
      </c>
      <c r="F23" s="482">
        <v>22</v>
      </c>
      <c r="G23" s="483">
        <v>4</v>
      </c>
      <c r="H23" s="482">
        <v>1</v>
      </c>
      <c r="I23" s="484">
        <v>3</v>
      </c>
      <c r="J23" s="481">
        <v>3</v>
      </c>
      <c r="K23" s="482">
        <v>2</v>
      </c>
      <c r="L23" s="484">
        <v>1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213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575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590"/>
      <c r="N30" s="590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67"/>
      <c r="E31" s="167"/>
      <c r="F31" s="167"/>
      <c r="G31" s="167"/>
      <c r="H31" s="167"/>
      <c r="I31" s="167"/>
      <c r="J31" s="167"/>
      <c r="K31" s="167"/>
      <c r="L31" s="167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25" right="0.25" top="0.75" bottom="0.75" header="0.3" footer="0.3"/>
  <pageSetup scale="7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J31"/>
  <sheetViews>
    <sheetView showGridLines="0" zoomScaleNormal="100" zoomScaleSheetLayoutView="86" workbookViewId="0">
      <selection activeCell="E11" sqref="E11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83"/>
      <c r="I1" s="604" t="s">
        <v>207</v>
      </c>
      <c r="J1" s="604"/>
    </row>
    <row r="2" spans="2:10" ht="15.75" x14ac:dyDescent="0.25">
      <c r="G2" s="183"/>
    </row>
    <row r="4" spans="2:10" ht="18.75" x14ac:dyDescent="0.3">
      <c r="B4" s="607" t="s">
        <v>781</v>
      </c>
      <c r="C4" s="607"/>
      <c r="D4" s="607"/>
      <c r="E4" s="607"/>
      <c r="F4" s="607"/>
      <c r="G4" s="607"/>
      <c r="H4" s="117"/>
    </row>
    <row r="5" spans="2:10" ht="13.5" thickBot="1" x14ac:dyDescent="0.25">
      <c r="B5" s="118"/>
      <c r="C5" s="119"/>
      <c r="D5" s="119"/>
      <c r="E5" s="119"/>
      <c r="F5" s="119"/>
      <c r="G5" s="116" t="s">
        <v>3</v>
      </c>
    </row>
    <row r="6" spans="2:10" ht="22.5" customHeight="1" thickBot="1" x14ac:dyDescent="0.25">
      <c r="B6" s="608"/>
      <c r="C6" s="609"/>
      <c r="D6" s="612" t="s">
        <v>0</v>
      </c>
      <c r="E6" s="613"/>
      <c r="F6" s="612" t="s">
        <v>46</v>
      </c>
      <c r="G6" s="613"/>
    </row>
    <row r="7" spans="2:10" ht="22.5" customHeight="1" thickBot="1" x14ac:dyDescent="0.25">
      <c r="B7" s="610"/>
      <c r="C7" s="611"/>
      <c r="D7" s="260" t="s">
        <v>219</v>
      </c>
      <c r="E7" s="261" t="s">
        <v>220</v>
      </c>
      <c r="F7" s="260" t="s">
        <v>219</v>
      </c>
      <c r="G7" s="261" t="s">
        <v>220</v>
      </c>
    </row>
    <row r="8" spans="2:10" ht="30" customHeight="1" x14ac:dyDescent="0.2">
      <c r="B8" s="614" t="s">
        <v>221</v>
      </c>
      <c r="C8" s="120" t="s">
        <v>259</v>
      </c>
      <c r="D8" s="177">
        <v>85642</v>
      </c>
      <c r="E8" s="178">
        <v>61965</v>
      </c>
      <c r="F8" s="448">
        <v>81885.67</v>
      </c>
      <c r="G8" s="449">
        <v>59331.86</v>
      </c>
    </row>
    <row r="9" spans="2:10" ht="30" customHeight="1" x14ac:dyDescent="0.2">
      <c r="B9" s="614"/>
      <c r="C9" s="176" t="s">
        <v>260</v>
      </c>
      <c r="D9" s="179">
        <v>234023</v>
      </c>
      <c r="E9" s="180">
        <v>165980</v>
      </c>
      <c r="F9" s="450">
        <v>260902.99</v>
      </c>
      <c r="G9" s="451">
        <v>184823</v>
      </c>
    </row>
    <row r="10" spans="2:10" ht="30" customHeight="1" thickBot="1" x14ac:dyDescent="0.25">
      <c r="B10" s="615"/>
      <c r="C10" s="121" t="s">
        <v>261</v>
      </c>
      <c r="D10" s="422"/>
      <c r="E10" s="423"/>
      <c r="F10" s="422"/>
      <c r="G10" s="423"/>
    </row>
    <row r="11" spans="2:10" ht="30" customHeight="1" x14ac:dyDescent="0.2">
      <c r="B11" s="605" t="s">
        <v>222</v>
      </c>
      <c r="C11" s="120" t="s">
        <v>259</v>
      </c>
      <c r="D11" s="177"/>
      <c r="E11" s="178"/>
      <c r="F11" s="177"/>
      <c r="G11" s="178"/>
    </row>
    <row r="12" spans="2:10" ht="30" customHeight="1" x14ac:dyDescent="0.2">
      <c r="B12" s="605"/>
      <c r="C12" s="176" t="s">
        <v>260</v>
      </c>
      <c r="D12" s="179"/>
      <c r="E12" s="180"/>
      <c r="F12" s="179"/>
      <c r="G12" s="180"/>
    </row>
    <row r="13" spans="2:10" ht="30" customHeight="1" thickBot="1" x14ac:dyDescent="0.25">
      <c r="B13" s="606"/>
      <c r="C13" s="121" t="s">
        <v>261</v>
      </c>
      <c r="D13" s="181"/>
      <c r="E13" s="182"/>
      <c r="F13" s="181"/>
      <c r="G13" s="182"/>
    </row>
    <row r="14" spans="2:10" ht="13.5" customHeight="1" x14ac:dyDescent="0.2"/>
    <row r="15" spans="2:10" x14ac:dyDescent="0.2">
      <c r="B15" s="197" t="s">
        <v>577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L37"/>
  <sheetViews>
    <sheetView showGridLines="0" topLeftCell="A16" zoomScale="85" zoomScaleNormal="85" workbookViewId="0">
      <selection activeCell="C24" sqref="C24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206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616" t="s">
        <v>686</v>
      </c>
      <c r="C3" s="616"/>
      <c r="D3" s="616"/>
      <c r="E3" s="616"/>
      <c r="F3" s="616"/>
      <c r="G3" s="616"/>
      <c r="H3" s="616"/>
      <c r="I3" s="616"/>
      <c r="J3" s="363"/>
      <c r="K3" s="14"/>
    </row>
    <row r="4" spans="2:11" ht="16.5" thickBot="1" x14ac:dyDescent="0.3">
      <c r="B4" s="123"/>
      <c r="C4" s="123"/>
      <c r="D4" s="123"/>
      <c r="E4" s="123"/>
      <c r="F4" s="123"/>
      <c r="G4" s="123"/>
      <c r="I4" s="124" t="s">
        <v>3</v>
      </c>
    </row>
    <row r="5" spans="2:11" s="48" customFormat="1" ht="44.25" customHeight="1" thickBot="1" x14ac:dyDescent="0.35">
      <c r="B5" s="620" t="s">
        <v>722</v>
      </c>
      <c r="C5" s="621"/>
      <c r="D5" s="621"/>
      <c r="E5" s="621"/>
      <c r="F5" s="621"/>
      <c r="G5" s="621"/>
      <c r="H5" s="622"/>
      <c r="I5" s="618" t="s">
        <v>227</v>
      </c>
      <c r="J5" s="108"/>
    </row>
    <row r="6" spans="2:11" s="48" customFormat="1" ht="47.25" customHeight="1" thickBot="1" x14ac:dyDescent="0.35">
      <c r="B6" s="202" t="s">
        <v>685</v>
      </c>
      <c r="C6" s="262" t="s">
        <v>224</v>
      </c>
      <c r="D6" s="262" t="s">
        <v>264</v>
      </c>
      <c r="E6" s="262" t="s">
        <v>214</v>
      </c>
      <c r="F6" s="263" t="s">
        <v>215</v>
      </c>
      <c r="G6" s="262" t="s">
        <v>216</v>
      </c>
      <c r="H6" s="262" t="s">
        <v>217</v>
      </c>
      <c r="I6" s="619"/>
      <c r="J6" s="108"/>
    </row>
    <row r="7" spans="2:11" s="48" customFormat="1" ht="20.100000000000001" customHeight="1" x14ac:dyDescent="0.3">
      <c r="B7" s="125" t="s">
        <v>195</v>
      </c>
      <c r="C7" s="125"/>
      <c r="D7" s="125"/>
      <c r="E7" s="126"/>
      <c r="F7" s="126"/>
      <c r="G7" s="126"/>
      <c r="H7" s="127"/>
      <c r="I7" s="133"/>
      <c r="J7" s="108"/>
    </row>
    <row r="8" spans="2:11" s="48" customFormat="1" ht="20.100000000000001" customHeight="1" x14ac:dyDescent="0.3">
      <c r="B8" s="125" t="s">
        <v>195</v>
      </c>
      <c r="C8" s="125"/>
      <c r="D8" s="125"/>
      <c r="E8" s="126"/>
      <c r="F8" s="126"/>
      <c r="G8" s="126"/>
      <c r="H8" s="127"/>
      <c r="I8" s="133"/>
      <c r="J8" s="108"/>
    </row>
    <row r="9" spans="2:11" s="48" customFormat="1" ht="20.100000000000001" customHeight="1" x14ac:dyDescent="0.3">
      <c r="B9" s="125" t="s">
        <v>195</v>
      </c>
      <c r="C9" s="125"/>
      <c r="D9" s="125"/>
      <c r="E9" s="126"/>
      <c r="F9" s="126"/>
      <c r="G9" s="126"/>
      <c r="H9" s="127"/>
      <c r="I9" s="133"/>
      <c r="J9" s="108"/>
    </row>
    <row r="10" spans="2:11" s="48" customFormat="1" ht="20.100000000000001" customHeight="1" x14ac:dyDescent="0.3">
      <c r="B10" s="128" t="s">
        <v>195</v>
      </c>
      <c r="C10" s="129"/>
      <c r="D10" s="129"/>
      <c r="E10" s="126"/>
      <c r="F10" s="126"/>
      <c r="G10" s="126"/>
      <c r="H10" s="127"/>
      <c r="I10" s="133"/>
      <c r="J10" s="108"/>
    </row>
    <row r="11" spans="2:11" s="48" customFormat="1" ht="20.100000000000001" customHeight="1" x14ac:dyDescent="0.3">
      <c r="B11" s="128" t="s">
        <v>195</v>
      </c>
      <c r="C11" s="129"/>
      <c r="D11" s="129"/>
      <c r="E11" s="126"/>
      <c r="F11" s="126"/>
      <c r="G11" s="126"/>
      <c r="H11" s="127"/>
      <c r="I11" s="133"/>
      <c r="J11" s="108"/>
    </row>
    <row r="12" spans="2:11" s="48" customFormat="1" ht="20.100000000000001" customHeight="1" thickBot="1" x14ac:dyDescent="0.35">
      <c r="B12" s="130" t="s">
        <v>195</v>
      </c>
      <c r="C12" s="130"/>
      <c r="D12" s="130"/>
      <c r="E12" s="131"/>
      <c r="F12" s="131"/>
      <c r="G12" s="131"/>
      <c r="H12" s="131"/>
      <c r="I12" s="134"/>
      <c r="J12" s="108"/>
    </row>
    <row r="13" spans="2:11" s="48" customFormat="1" ht="30" customHeight="1" thickBot="1" x14ac:dyDescent="0.35">
      <c r="B13" s="629" t="s">
        <v>263</v>
      </c>
      <c r="C13" s="630"/>
      <c r="D13" s="631"/>
      <c r="E13" s="264"/>
      <c r="F13" s="264"/>
      <c r="G13" s="264"/>
      <c r="H13" s="264"/>
      <c r="I13" s="264"/>
      <c r="J13" s="108"/>
    </row>
    <row r="14" spans="2:11" x14ac:dyDescent="0.25">
      <c r="I14" s="70"/>
    </row>
    <row r="15" spans="2:11" x14ac:dyDescent="0.25">
      <c r="B15" s="623" t="s">
        <v>687</v>
      </c>
      <c r="C15" s="623"/>
      <c r="D15" s="623"/>
      <c r="E15" s="623"/>
      <c r="F15" s="623"/>
      <c r="G15" s="623"/>
      <c r="H15" s="623"/>
      <c r="I15" s="112"/>
    </row>
    <row r="16" spans="2:11" x14ac:dyDescent="0.25">
      <c r="B16" s="57"/>
      <c r="C16" s="57"/>
      <c r="D16" s="57"/>
    </row>
    <row r="19" spans="2:12" x14ac:dyDescent="0.25">
      <c r="I19" s="111"/>
      <c r="J19" s="111"/>
      <c r="K19" s="111"/>
    </row>
    <row r="20" spans="2:12" ht="16.5" thickBot="1" x14ac:dyDescent="0.3">
      <c r="B20" s="132"/>
      <c r="C20" s="132"/>
      <c r="D20" s="132"/>
      <c r="E20" s="132"/>
      <c r="F20" s="132"/>
      <c r="G20" s="132"/>
      <c r="H20" s="132"/>
      <c r="I20" s="124" t="s">
        <v>3</v>
      </c>
    </row>
    <row r="21" spans="2:12" s="48" customFormat="1" ht="36" customHeight="1" thickBot="1" x14ac:dyDescent="0.35">
      <c r="B21" s="624" t="s">
        <v>793</v>
      </c>
      <c r="C21" s="625"/>
      <c r="D21" s="625"/>
      <c r="E21" s="625"/>
      <c r="F21" s="625"/>
      <c r="G21" s="625"/>
      <c r="H21" s="625"/>
      <c r="I21" s="626"/>
      <c r="L21" s="49"/>
    </row>
    <row r="22" spans="2:12" s="48" customFormat="1" ht="49.5" customHeight="1" x14ac:dyDescent="0.3">
      <c r="B22" s="627" t="s">
        <v>223</v>
      </c>
      <c r="C22" s="618" t="s">
        <v>224</v>
      </c>
      <c r="D22" s="618" t="s">
        <v>262</v>
      </c>
      <c r="E22" s="265" t="s">
        <v>45</v>
      </c>
      <c r="F22" s="265" t="s">
        <v>197</v>
      </c>
      <c r="G22" s="265" t="s">
        <v>225</v>
      </c>
      <c r="H22" s="265" t="s">
        <v>198</v>
      </c>
      <c r="I22" s="266" t="s">
        <v>227</v>
      </c>
    </row>
    <row r="23" spans="2:12" s="48" customFormat="1" ht="19.5" thickBot="1" x14ac:dyDescent="0.35">
      <c r="B23" s="628"/>
      <c r="C23" s="619"/>
      <c r="D23" s="619"/>
      <c r="E23" s="267">
        <v>1</v>
      </c>
      <c r="F23" s="267">
        <v>2</v>
      </c>
      <c r="G23" s="267">
        <v>3</v>
      </c>
      <c r="H23" s="267" t="s">
        <v>199</v>
      </c>
      <c r="I23" s="268">
        <v>5</v>
      </c>
    </row>
    <row r="24" spans="2:12" s="48" customFormat="1" ht="20.100000000000001" customHeight="1" x14ac:dyDescent="0.3">
      <c r="B24" s="125" t="s">
        <v>195</v>
      </c>
      <c r="C24" s="125"/>
      <c r="D24" s="125"/>
      <c r="E24" s="126"/>
      <c r="F24" s="126"/>
      <c r="G24" s="126"/>
      <c r="H24" s="127"/>
      <c r="I24" s="133"/>
    </row>
    <row r="25" spans="2:12" s="48" customFormat="1" ht="20.100000000000001" customHeight="1" x14ac:dyDescent="0.3">
      <c r="B25" s="125" t="s">
        <v>195</v>
      </c>
      <c r="C25" s="125"/>
      <c r="D25" s="125"/>
      <c r="E25" s="126"/>
      <c r="F25" s="126"/>
      <c r="G25" s="126"/>
      <c r="H25" s="127"/>
      <c r="I25" s="133"/>
    </row>
    <row r="26" spans="2:12" s="48" customFormat="1" ht="20.100000000000001" customHeight="1" x14ac:dyDescent="0.3">
      <c r="B26" s="125" t="s">
        <v>195</v>
      </c>
      <c r="C26" s="125"/>
      <c r="D26" s="125"/>
      <c r="E26" s="126"/>
      <c r="F26" s="126"/>
      <c r="G26" s="126"/>
      <c r="H26" s="127"/>
      <c r="I26" s="133"/>
    </row>
    <row r="27" spans="2:12" s="48" customFormat="1" ht="20.100000000000001" customHeight="1" x14ac:dyDescent="0.3">
      <c r="B27" s="128" t="s">
        <v>195</v>
      </c>
      <c r="C27" s="129"/>
      <c r="D27" s="129"/>
      <c r="E27" s="126"/>
      <c r="F27" s="126"/>
      <c r="G27" s="126"/>
      <c r="H27" s="127"/>
      <c r="I27" s="133"/>
    </row>
    <row r="28" spans="2:12" s="48" customFormat="1" ht="20.100000000000001" customHeight="1" x14ac:dyDescent="0.3">
      <c r="B28" s="128" t="s">
        <v>195</v>
      </c>
      <c r="C28" s="129"/>
      <c r="D28" s="129"/>
      <c r="E28" s="126"/>
      <c r="F28" s="126"/>
      <c r="G28" s="126"/>
      <c r="H28" s="127"/>
      <c r="I28" s="133"/>
    </row>
    <row r="29" spans="2:12" s="48" customFormat="1" ht="20.100000000000001" customHeight="1" thickBot="1" x14ac:dyDescent="0.35">
      <c r="B29" s="130" t="s">
        <v>195</v>
      </c>
      <c r="C29" s="130"/>
      <c r="D29" s="130"/>
      <c r="E29" s="131"/>
      <c r="F29" s="131"/>
      <c r="G29" s="131"/>
      <c r="H29" s="131"/>
      <c r="I29" s="134"/>
    </row>
    <row r="30" spans="2:12" s="48" customFormat="1" ht="30" customHeight="1" thickBot="1" x14ac:dyDescent="0.35">
      <c r="B30" s="629" t="s">
        <v>263</v>
      </c>
      <c r="C30" s="630"/>
      <c r="D30" s="631"/>
      <c r="E30" s="264"/>
      <c r="F30" s="264"/>
      <c r="G30" s="264"/>
      <c r="H30" s="264"/>
      <c r="I30" s="264"/>
      <c r="J30" s="108"/>
    </row>
    <row r="31" spans="2:12" s="48" customFormat="1" ht="18.75" x14ac:dyDescent="0.3">
      <c r="B31" s="135"/>
      <c r="C31" s="135"/>
      <c r="D31" s="135"/>
      <c r="E31" s="136"/>
      <c r="F31" s="136"/>
      <c r="G31" s="136"/>
      <c r="H31" s="136"/>
      <c r="I31" s="109"/>
    </row>
    <row r="32" spans="2:12" s="48" customFormat="1" ht="18.75" x14ac:dyDescent="0.3">
      <c r="B32" s="135"/>
      <c r="C32" s="135"/>
      <c r="D32" s="135"/>
      <c r="E32" s="136"/>
      <c r="F32" s="136"/>
      <c r="G32" s="136"/>
      <c r="H32" s="136"/>
      <c r="I32" s="109"/>
    </row>
    <row r="33" spans="2:9" s="48" customFormat="1" ht="18" customHeight="1" x14ac:dyDescent="0.3">
      <c r="B33" s="617" t="s">
        <v>688</v>
      </c>
      <c r="C33" s="617"/>
      <c r="D33" s="617"/>
      <c r="E33" s="617"/>
      <c r="F33" s="617"/>
      <c r="G33" s="617"/>
      <c r="H33" s="617"/>
      <c r="I33" s="109"/>
    </row>
    <row r="34" spans="2:9" s="48" customFormat="1" ht="18.75" x14ac:dyDescent="0.3">
      <c r="B34" s="617" t="s">
        <v>577</v>
      </c>
      <c r="C34" s="617"/>
      <c r="D34" s="617"/>
      <c r="E34" s="617"/>
      <c r="F34" s="617"/>
      <c r="G34" s="617"/>
      <c r="H34" s="617"/>
      <c r="I34" s="109"/>
    </row>
    <row r="35" spans="2:9" s="48" customFormat="1" ht="18.75" x14ac:dyDescent="0.3">
      <c r="B35" s="135"/>
      <c r="C35" s="135"/>
      <c r="D35" s="135"/>
      <c r="E35" s="136"/>
      <c r="F35" s="136"/>
      <c r="G35" s="136"/>
      <c r="H35" s="136"/>
      <c r="I35" s="109"/>
    </row>
    <row r="36" spans="2:9" s="48" customFormat="1" ht="18.75" x14ac:dyDescent="0.3">
      <c r="B36" s="135"/>
      <c r="C36" s="135"/>
      <c r="D36" s="135"/>
      <c r="E36" s="136"/>
      <c r="F36" s="136"/>
      <c r="G36" s="136"/>
      <c r="H36" s="136"/>
      <c r="I36" s="109"/>
    </row>
    <row r="37" spans="2:9" s="48" customFormat="1" ht="18.75" x14ac:dyDescent="0.3">
      <c r="B37" s="58"/>
      <c r="C37" s="58"/>
      <c r="D37" s="58"/>
      <c r="E37" s="59"/>
      <c r="F37" s="60"/>
      <c r="G37" s="61"/>
      <c r="H37" s="122"/>
      <c r="I37" s="122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R65"/>
  <sheetViews>
    <sheetView showGridLines="0" topLeftCell="B1" zoomScaleNormal="100" zoomScaleSheetLayoutView="75" workbookViewId="0">
      <selection activeCell="H16" sqref="H16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205</v>
      </c>
      <c r="N2" s="636"/>
      <c r="O2" s="636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642" t="s">
        <v>48</v>
      </c>
      <c r="C5" s="642"/>
      <c r="D5" s="642"/>
      <c r="E5" s="642"/>
      <c r="F5" s="642"/>
      <c r="G5" s="642"/>
      <c r="H5" s="642"/>
      <c r="I5" s="642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637" t="s">
        <v>4</v>
      </c>
      <c r="C8" s="632" t="s">
        <v>5</v>
      </c>
      <c r="D8" s="634" t="s">
        <v>782</v>
      </c>
      <c r="E8" s="634" t="s">
        <v>779</v>
      </c>
      <c r="F8" s="634" t="s">
        <v>780</v>
      </c>
      <c r="G8" s="639" t="s">
        <v>783</v>
      </c>
      <c r="H8" s="640"/>
      <c r="I8" s="496" t="s">
        <v>784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638"/>
      <c r="C9" s="633"/>
      <c r="D9" s="635"/>
      <c r="E9" s="635"/>
      <c r="F9" s="635"/>
      <c r="G9" s="271" t="s">
        <v>0</v>
      </c>
      <c r="H9" s="272" t="s">
        <v>46</v>
      </c>
      <c r="I9" s="641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82" t="s">
        <v>53</v>
      </c>
      <c r="C10" s="273" t="s">
        <v>43</v>
      </c>
      <c r="D10" s="279">
        <v>0</v>
      </c>
      <c r="E10" s="279">
        <v>0</v>
      </c>
      <c r="F10" s="279">
        <v>0</v>
      </c>
      <c r="G10" s="279">
        <v>0</v>
      </c>
      <c r="H10" s="279"/>
      <c r="I10" s="278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83" t="s">
        <v>54</v>
      </c>
      <c r="C11" s="274" t="s">
        <v>44</v>
      </c>
      <c r="D11" s="280">
        <v>900000</v>
      </c>
      <c r="E11" s="280">
        <v>784190</v>
      </c>
      <c r="F11" s="280">
        <v>450000</v>
      </c>
      <c r="G11" s="280">
        <v>250000</v>
      </c>
      <c r="H11" s="280">
        <v>0</v>
      </c>
      <c r="I11" s="276">
        <f t="shared" ref="I11:I16" si="0">IFERROR(H11/G11,"  ")</f>
        <v>0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83" t="s">
        <v>55</v>
      </c>
      <c r="C12" s="274" t="s">
        <v>39</v>
      </c>
      <c r="D12" s="280">
        <v>50000</v>
      </c>
      <c r="E12" s="280">
        <v>0</v>
      </c>
      <c r="F12" s="280">
        <v>50000</v>
      </c>
      <c r="G12" s="280">
        <v>12500</v>
      </c>
      <c r="H12" s="280">
        <v>0</v>
      </c>
      <c r="I12" s="276">
        <f t="shared" si="0"/>
        <v>0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83" t="s">
        <v>56</v>
      </c>
      <c r="C13" s="274" t="s">
        <v>40</v>
      </c>
      <c r="D13" s="280">
        <v>750000</v>
      </c>
      <c r="E13" s="280">
        <v>880657</v>
      </c>
      <c r="F13" s="280">
        <v>1200000</v>
      </c>
      <c r="G13" s="280">
        <v>87500</v>
      </c>
      <c r="H13" s="280">
        <v>340000</v>
      </c>
      <c r="I13" s="276">
        <f t="shared" si="0"/>
        <v>3.8857142857142857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83" t="s">
        <v>57</v>
      </c>
      <c r="C14" s="274" t="s">
        <v>41</v>
      </c>
      <c r="D14" s="280">
        <v>980000</v>
      </c>
      <c r="E14" s="280">
        <v>918857</v>
      </c>
      <c r="F14" s="280">
        <v>980000</v>
      </c>
      <c r="G14" s="280">
        <v>352000</v>
      </c>
      <c r="H14" s="280">
        <v>206420</v>
      </c>
      <c r="I14" s="276">
        <f t="shared" si="0"/>
        <v>0.58642045454545455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83" t="s">
        <v>58</v>
      </c>
      <c r="C15" s="274" t="s">
        <v>42</v>
      </c>
      <c r="D15" s="280">
        <v>760000</v>
      </c>
      <c r="E15" s="280">
        <v>699127</v>
      </c>
      <c r="F15" s="280">
        <v>760000</v>
      </c>
      <c r="G15" s="280">
        <v>190000</v>
      </c>
      <c r="H15" s="280">
        <v>96200</v>
      </c>
      <c r="I15" s="276">
        <f t="shared" si="0"/>
        <v>0.50631578947368416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84" t="s">
        <v>59</v>
      </c>
      <c r="C16" s="275" t="s">
        <v>49</v>
      </c>
      <c r="D16" s="281">
        <v>0</v>
      </c>
      <c r="E16" s="281">
        <v>0</v>
      </c>
      <c r="F16" s="281">
        <v>0</v>
      </c>
      <c r="G16" s="281">
        <v>0</v>
      </c>
      <c r="H16" s="281">
        <v>0</v>
      </c>
      <c r="I16" s="277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8"/>
    </row>
    <row r="18" spans="2:11" ht="20.25" customHeight="1" x14ac:dyDescent="0.25">
      <c r="B18" s="644" t="s">
        <v>193</v>
      </c>
      <c r="C18" s="647" t="s">
        <v>43</v>
      </c>
      <c r="D18" s="647"/>
      <c r="E18" s="648"/>
      <c r="F18" s="649" t="s">
        <v>44</v>
      </c>
      <c r="G18" s="647"/>
      <c r="H18" s="648"/>
      <c r="I18" s="649" t="s">
        <v>39</v>
      </c>
      <c r="J18" s="647"/>
      <c r="K18" s="648"/>
    </row>
    <row r="19" spans="2:11" x14ac:dyDescent="0.25">
      <c r="B19" s="645"/>
      <c r="C19" s="285">
        <v>1</v>
      </c>
      <c r="D19" s="285">
        <v>2</v>
      </c>
      <c r="E19" s="286">
        <v>3</v>
      </c>
      <c r="F19" s="287">
        <v>4</v>
      </c>
      <c r="G19" s="285">
        <v>5</v>
      </c>
      <c r="H19" s="286">
        <v>6</v>
      </c>
      <c r="I19" s="287">
        <v>7</v>
      </c>
      <c r="J19" s="285">
        <v>8</v>
      </c>
      <c r="K19" s="286">
        <v>9</v>
      </c>
    </row>
    <row r="20" spans="2:11" x14ac:dyDescent="0.25">
      <c r="B20" s="646"/>
      <c r="C20" s="288" t="s">
        <v>194</v>
      </c>
      <c r="D20" s="288" t="s">
        <v>195</v>
      </c>
      <c r="E20" s="289" t="s">
        <v>196</v>
      </c>
      <c r="F20" s="290" t="s">
        <v>194</v>
      </c>
      <c r="G20" s="288" t="s">
        <v>195</v>
      </c>
      <c r="H20" s="289" t="s">
        <v>196</v>
      </c>
      <c r="I20" s="290" t="s">
        <v>194</v>
      </c>
      <c r="J20" s="288" t="s">
        <v>195</v>
      </c>
      <c r="K20" s="289" t="s">
        <v>196</v>
      </c>
    </row>
    <row r="21" spans="2:11" x14ac:dyDescent="0.25">
      <c r="B21" s="74">
        <v>1</v>
      </c>
      <c r="C21" s="52"/>
      <c r="D21" s="52"/>
      <c r="E21" s="75"/>
      <c r="F21" s="427" t="s">
        <v>794</v>
      </c>
      <c r="G21" s="427" t="s">
        <v>795</v>
      </c>
      <c r="H21" s="428">
        <v>10000</v>
      </c>
      <c r="I21" s="79"/>
      <c r="J21" s="52"/>
      <c r="K21" s="75"/>
    </row>
    <row r="22" spans="2:11" x14ac:dyDescent="0.25">
      <c r="B22" s="74">
        <v>2</v>
      </c>
      <c r="C22" s="52"/>
      <c r="D22" s="52"/>
      <c r="E22" s="75"/>
      <c r="F22" s="427" t="s">
        <v>796</v>
      </c>
      <c r="G22" s="427" t="s">
        <v>797</v>
      </c>
      <c r="H22" s="428">
        <v>20000</v>
      </c>
      <c r="I22" s="79"/>
      <c r="J22" s="52"/>
      <c r="K22" s="75"/>
    </row>
    <row r="23" spans="2:11" x14ac:dyDescent="0.25">
      <c r="B23" s="74">
        <v>3</v>
      </c>
      <c r="C23" s="52"/>
      <c r="D23" s="52"/>
      <c r="E23" s="75"/>
      <c r="F23" s="429" t="s">
        <v>798</v>
      </c>
      <c r="G23" s="429" t="s">
        <v>799</v>
      </c>
      <c r="H23" s="430">
        <v>150000</v>
      </c>
      <c r="I23" s="79"/>
      <c r="J23" s="52"/>
      <c r="K23" s="75"/>
    </row>
    <row r="24" spans="2:11" x14ac:dyDescent="0.25">
      <c r="B24" s="74">
        <v>4</v>
      </c>
      <c r="C24" s="52"/>
      <c r="D24" s="52"/>
      <c r="E24" s="75"/>
      <c r="F24" s="427" t="s">
        <v>800</v>
      </c>
      <c r="G24" s="427" t="s">
        <v>801</v>
      </c>
      <c r="H24" s="428">
        <v>150000</v>
      </c>
      <c r="I24" s="79"/>
      <c r="J24" s="52"/>
      <c r="K24" s="75"/>
    </row>
    <row r="25" spans="2:11" x14ac:dyDescent="0.25">
      <c r="B25" s="74">
        <v>5</v>
      </c>
      <c r="C25" s="52"/>
      <c r="D25" s="52"/>
      <c r="E25" s="75"/>
      <c r="F25" s="427" t="s">
        <v>802</v>
      </c>
      <c r="G25" s="427" t="s">
        <v>803</v>
      </c>
      <c r="H25" s="428">
        <v>10000</v>
      </c>
      <c r="I25" s="79"/>
      <c r="J25" s="52"/>
      <c r="K25" s="75"/>
    </row>
    <row r="26" spans="2:11" x14ac:dyDescent="0.25">
      <c r="B26" s="74">
        <v>6</v>
      </c>
      <c r="C26" s="52"/>
      <c r="D26" s="52"/>
      <c r="E26" s="75"/>
      <c r="F26" s="427"/>
      <c r="G26" s="427"/>
      <c r="H26" s="428"/>
      <c r="I26" s="79"/>
      <c r="J26" s="52"/>
      <c r="K26" s="75"/>
    </row>
    <row r="27" spans="2:11" x14ac:dyDescent="0.25">
      <c r="B27" s="74">
        <v>7</v>
      </c>
      <c r="C27" s="52"/>
      <c r="D27" s="52"/>
      <c r="E27" s="75"/>
      <c r="F27" s="427"/>
      <c r="G27" s="427"/>
      <c r="H27" s="428"/>
      <c r="I27" s="79"/>
      <c r="J27" s="52"/>
      <c r="K27" s="75"/>
    </row>
    <row r="28" spans="2:11" x14ac:dyDescent="0.25">
      <c r="B28" s="74">
        <v>8</v>
      </c>
      <c r="C28" s="52"/>
      <c r="D28" s="52"/>
      <c r="E28" s="75"/>
      <c r="F28" s="427"/>
      <c r="G28" s="431"/>
      <c r="H28" s="428"/>
      <c r="I28" s="79"/>
      <c r="J28" s="52"/>
      <c r="K28" s="75"/>
    </row>
    <row r="29" spans="2:11" x14ac:dyDescent="0.25">
      <c r="B29" s="74">
        <v>9</v>
      </c>
      <c r="C29" s="52"/>
      <c r="D29" s="52"/>
      <c r="E29" s="75"/>
      <c r="F29" s="427"/>
      <c r="G29" s="431"/>
      <c r="H29" s="428"/>
      <c r="I29" s="79"/>
      <c r="J29" s="52"/>
      <c r="K29" s="75"/>
    </row>
    <row r="30" spans="2:11" x14ac:dyDescent="0.25">
      <c r="B30" s="74">
        <v>10</v>
      </c>
      <c r="C30" s="424"/>
      <c r="D30" s="424"/>
      <c r="E30" s="425"/>
      <c r="F30" s="427"/>
      <c r="G30" s="431"/>
      <c r="H30" s="428"/>
      <c r="I30" s="426"/>
      <c r="J30" s="424"/>
      <c r="K30" s="425"/>
    </row>
    <row r="31" spans="2:11" x14ac:dyDescent="0.25">
      <c r="B31" s="74">
        <v>11</v>
      </c>
      <c r="C31" s="424"/>
      <c r="D31" s="424"/>
      <c r="E31" s="425"/>
      <c r="F31" s="427"/>
      <c r="G31" s="431"/>
      <c r="H31" s="428"/>
      <c r="I31" s="426"/>
      <c r="J31" s="424"/>
      <c r="K31" s="425"/>
    </row>
    <row r="32" spans="2:11" x14ac:dyDescent="0.25">
      <c r="B32" s="74">
        <v>12</v>
      </c>
      <c r="C32" s="424"/>
      <c r="D32" s="424"/>
      <c r="E32" s="425"/>
      <c r="F32" s="429"/>
      <c r="G32" s="432"/>
      <c r="H32" s="430"/>
      <c r="I32" s="426"/>
      <c r="J32" s="424"/>
      <c r="K32" s="425"/>
    </row>
    <row r="33" spans="2:11" x14ac:dyDescent="0.25">
      <c r="B33" s="74">
        <v>13</v>
      </c>
      <c r="C33" s="424"/>
      <c r="D33" s="424"/>
      <c r="E33" s="425"/>
      <c r="F33" s="427"/>
      <c r="G33" s="431"/>
      <c r="H33" s="428"/>
      <c r="I33" s="426"/>
      <c r="J33" s="424"/>
      <c r="K33" s="425"/>
    </row>
    <row r="34" spans="2:11" x14ac:dyDescent="0.25">
      <c r="B34" s="74">
        <v>14</v>
      </c>
      <c r="C34" s="424"/>
      <c r="D34" s="424"/>
      <c r="E34" s="425"/>
      <c r="F34" s="427"/>
      <c r="G34" s="431"/>
      <c r="H34" s="428"/>
      <c r="I34" s="426"/>
      <c r="J34" s="424"/>
      <c r="K34" s="425"/>
    </row>
    <row r="35" spans="2:11" x14ac:dyDescent="0.25">
      <c r="B35" s="74">
        <v>15</v>
      </c>
      <c r="C35" s="424"/>
      <c r="D35" s="424"/>
      <c r="E35" s="425"/>
      <c r="F35" s="429"/>
      <c r="G35" s="432"/>
      <c r="H35" s="429"/>
      <c r="I35" s="426"/>
      <c r="J35" s="424"/>
      <c r="K35" s="425"/>
    </row>
    <row r="36" spans="2:11" x14ac:dyDescent="0.25">
      <c r="B36" s="74">
        <v>16</v>
      </c>
      <c r="C36" s="424"/>
      <c r="D36" s="424"/>
      <c r="E36" s="425"/>
      <c r="F36" s="427"/>
      <c r="G36" s="431"/>
      <c r="H36" s="433"/>
      <c r="I36" s="426"/>
      <c r="J36" s="424"/>
      <c r="K36" s="425"/>
    </row>
    <row r="37" spans="2:11" x14ac:dyDescent="0.25">
      <c r="B37" s="74">
        <v>17</v>
      </c>
      <c r="C37" s="424"/>
      <c r="D37" s="424"/>
      <c r="E37" s="425"/>
      <c r="F37" s="427"/>
      <c r="G37" s="431"/>
      <c r="H37" s="433"/>
      <c r="I37" s="426"/>
      <c r="J37" s="424"/>
      <c r="K37" s="425"/>
    </row>
    <row r="38" spans="2:11" x14ac:dyDescent="0.25">
      <c r="B38" s="74">
        <v>18</v>
      </c>
      <c r="C38" s="424"/>
      <c r="D38" s="424"/>
      <c r="E38" s="425"/>
      <c r="F38" s="427"/>
      <c r="G38" s="431"/>
      <c r="H38" s="433"/>
      <c r="I38" s="426"/>
      <c r="J38" s="424"/>
      <c r="K38" s="425"/>
    </row>
    <row r="39" spans="2:11" x14ac:dyDescent="0.25">
      <c r="B39" s="74">
        <v>19</v>
      </c>
      <c r="C39" s="424"/>
      <c r="D39" s="424"/>
      <c r="E39" s="425"/>
      <c r="F39" s="427"/>
      <c r="G39" s="427"/>
      <c r="H39" s="433"/>
      <c r="I39" s="426"/>
      <c r="J39" s="424"/>
      <c r="K39" s="425"/>
    </row>
    <row r="40" spans="2:11" x14ac:dyDescent="0.25">
      <c r="B40" s="74">
        <v>20</v>
      </c>
      <c r="C40" s="424"/>
      <c r="D40" s="424"/>
      <c r="E40" s="425"/>
      <c r="F40" s="427"/>
      <c r="G40" s="427"/>
      <c r="H40" s="433"/>
      <c r="I40" s="426"/>
      <c r="J40" s="424"/>
      <c r="K40" s="425"/>
    </row>
    <row r="41" spans="2:11" x14ac:dyDescent="0.25">
      <c r="B41" s="74">
        <v>21</v>
      </c>
      <c r="C41" s="424"/>
      <c r="D41" s="424"/>
      <c r="E41" s="425"/>
      <c r="F41" s="427"/>
      <c r="G41" s="427"/>
      <c r="H41" s="433"/>
      <c r="I41" s="426"/>
      <c r="J41" s="424"/>
      <c r="K41" s="425"/>
    </row>
    <row r="42" spans="2:11" x14ac:dyDescent="0.25">
      <c r="B42" s="74">
        <v>22</v>
      </c>
      <c r="C42" s="424"/>
      <c r="D42" s="424"/>
      <c r="E42" s="425"/>
      <c r="F42" s="427"/>
      <c r="G42" s="427"/>
      <c r="H42" s="433"/>
      <c r="I42" s="426"/>
      <c r="J42" s="424"/>
      <c r="K42" s="425"/>
    </row>
    <row r="43" spans="2:11" x14ac:dyDescent="0.25">
      <c r="B43" s="74">
        <v>23</v>
      </c>
      <c r="C43" s="424"/>
      <c r="D43" s="424"/>
      <c r="E43" s="425"/>
      <c r="F43" s="427"/>
      <c r="G43" s="427"/>
      <c r="H43" s="434"/>
      <c r="I43" s="426"/>
      <c r="J43" s="424"/>
      <c r="K43" s="425"/>
    </row>
    <row r="44" spans="2:11" x14ac:dyDescent="0.25">
      <c r="B44" s="74">
        <v>24</v>
      </c>
      <c r="C44" s="424"/>
      <c r="D44" s="424"/>
      <c r="E44" s="425"/>
      <c r="F44" s="435"/>
      <c r="G44" s="429"/>
      <c r="H44" s="430"/>
      <c r="I44" s="426"/>
      <c r="J44" s="424"/>
      <c r="K44" s="425"/>
    </row>
    <row r="45" spans="2:11" x14ac:dyDescent="0.25">
      <c r="B45" s="74">
        <v>25</v>
      </c>
      <c r="C45" s="424"/>
      <c r="D45" s="424"/>
      <c r="E45" s="425"/>
      <c r="F45" s="435"/>
      <c r="G45" s="429"/>
      <c r="H45" s="430"/>
      <c r="I45" s="426"/>
      <c r="J45" s="424"/>
      <c r="K45" s="425"/>
    </row>
    <row r="46" spans="2:11" x14ac:dyDescent="0.25">
      <c r="B46" s="74">
        <v>26</v>
      </c>
      <c r="C46" s="424"/>
      <c r="D46" s="424"/>
      <c r="E46" s="425"/>
      <c r="F46" s="429"/>
      <c r="G46" s="429"/>
      <c r="H46" s="430"/>
      <c r="I46" s="426"/>
      <c r="J46" s="424"/>
      <c r="K46" s="425"/>
    </row>
    <row r="47" spans="2:11" x14ac:dyDescent="0.25">
      <c r="B47" s="74">
        <v>27</v>
      </c>
      <c r="C47" s="424"/>
      <c r="D47" s="424"/>
      <c r="E47" s="425"/>
      <c r="F47" s="429"/>
      <c r="G47" s="429"/>
      <c r="H47" s="430"/>
      <c r="I47" s="426"/>
      <c r="J47" s="424"/>
      <c r="K47" s="425"/>
    </row>
    <row r="48" spans="2:11" x14ac:dyDescent="0.25">
      <c r="B48" s="74">
        <v>28</v>
      </c>
      <c r="C48" s="424"/>
      <c r="D48" s="424"/>
      <c r="E48" s="425"/>
      <c r="F48" s="429"/>
      <c r="G48" s="429"/>
      <c r="H48" s="430"/>
      <c r="I48" s="426"/>
      <c r="J48" s="424"/>
      <c r="K48" s="425"/>
    </row>
    <row r="49" spans="2:11" x14ac:dyDescent="0.25">
      <c r="B49" s="74">
        <v>29</v>
      </c>
      <c r="C49" s="424"/>
      <c r="D49" s="424"/>
      <c r="E49" s="425"/>
      <c r="F49" s="429"/>
      <c r="G49" s="429"/>
      <c r="H49" s="430"/>
      <c r="I49" s="426"/>
      <c r="J49" s="424"/>
      <c r="K49" s="425"/>
    </row>
    <row r="50" spans="2:11" x14ac:dyDescent="0.25">
      <c r="B50" s="74">
        <v>30</v>
      </c>
      <c r="C50" s="424"/>
      <c r="D50" s="424"/>
      <c r="E50" s="425"/>
      <c r="F50" s="429"/>
      <c r="G50" s="429"/>
      <c r="H50" s="430"/>
      <c r="I50" s="426"/>
      <c r="J50" s="424"/>
      <c r="K50" s="425"/>
    </row>
    <row r="51" spans="2:11" x14ac:dyDescent="0.25">
      <c r="B51" s="74">
        <v>31</v>
      </c>
      <c r="C51" s="424"/>
      <c r="D51" s="424"/>
      <c r="E51" s="425"/>
      <c r="F51" s="429"/>
      <c r="G51" s="429"/>
      <c r="H51" s="430"/>
      <c r="I51" s="426"/>
      <c r="J51" s="424"/>
      <c r="K51" s="425"/>
    </row>
    <row r="52" spans="2:11" x14ac:dyDescent="0.25">
      <c r="B52" s="74">
        <v>32</v>
      </c>
      <c r="C52" s="424"/>
      <c r="D52" s="424"/>
      <c r="E52" s="425"/>
      <c r="F52" s="429"/>
      <c r="G52" s="429"/>
      <c r="H52" s="430"/>
      <c r="I52" s="426"/>
      <c r="J52" s="424"/>
      <c r="K52" s="425"/>
    </row>
    <row r="53" spans="2:11" x14ac:dyDescent="0.25">
      <c r="B53" s="74">
        <v>33</v>
      </c>
      <c r="C53" s="424"/>
      <c r="D53" s="424"/>
      <c r="E53" s="425"/>
      <c r="F53" s="429"/>
      <c r="G53" s="432"/>
      <c r="H53" s="430"/>
      <c r="I53" s="426"/>
      <c r="J53" s="424"/>
      <c r="K53" s="425"/>
    </row>
    <row r="54" spans="2:11" x14ac:dyDescent="0.25">
      <c r="B54" s="74">
        <v>34</v>
      </c>
      <c r="C54" s="424"/>
      <c r="D54" s="424"/>
      <c r="E54" s="425"/>
      <c r="F54" s="429"/>
      <c r="G54" s="432"/>
      <c r="H54" s="430"/>
      <c r="I54" s="426"/>
      <c r="J54" s="424"/>
      <c r="K54" s="425"/>
    </row>
    <row r="55" spans="2:11" x14ac:dyDescent="0.25">
      <c r="B55" s="74">
        <v>35</v>
      </c>
      <c r="C55" s="424"/>
      <c r="D55" s="424"/>
      <c r="E55" s="425"/>
      <c r="F55" s="429"/>
      <c r="G55" s="432"/>
      <c r="H55" s="430"/>
      <c r="I55" s="426"/>
      <c r="J55" s="424"/>
      <c r="K55" s="425"/>
    </row>
    <row r="56" spans="2:11" x14ac:dyDescent="0.25">
      <c r="B56" s="74">
        <v>36</v>
      </c>
      <c r="C56" s="424"/>
      <c r="D56" s="424"/>
      <c r="E56" s="425"/>
      <c r="F56" s="429"/>
      <c r="G56" s="432"/>
      <c r="H56" s="430"/>
      <c r="I56" s="426"/>
      <c r="J56" s="424"/>
      <c r="K56" s="425"/>
    </row>
    <row r="57" spans="2:11" x14ac:dyDescent="0.25">
      <c r="B57" s="74">
        <v>37</v>
      </c>
      <c r="C57" s="424"/>
      <c r="D57" s="424"/>
      <c r="E57" s="425"/>
      <c r="F57" s="429"/>
      <c r="G57" s="432"/>
      <c r="H57" s="430"/>
      <c r="I57" s="426"/>
      <c r="J57" s="424"/>
      <c r="K57" s="425"/>
    </row>
    <row r="58" spans="2:11" x14ac:dyDescent="0.25">
      <c r="B58" s="74">
        <v>38</v>
      </c>
      <c r="C58" s="424"/>
      <c r="D58" s="424"/>
      <c r="E58" s="425"/>
      <c r="F58" s="429"/>
      <c r="G58" s="429"/>
      <c r="H58" s="430"/>
      <c r="I58" s="426"/>
      <c r="J58" s="424"/>
      <c r="K58" s="425"/>
    </row>
    <row r="59" spans="2:11" x14ac:dyDescent="0.25">
      <c r="B59" s="74">
        <v>39</v>
      </c>
      <c r="C59" s="424"/>
      <c r="D59" s="424"/>
      <c r="E59" s="425"/>
      <c r="F59" s="429"/>
      <c r="G59" s="429"/>
      <c r="H59" s="429"/>
      <c r="I59" s="426"/>
      <c r="J59" s="424"/>
      <c r="K59" s="425"/>
    </row>
    <row r="60" spans="2:11" x14ac:dyDescent="0.25">
      <c r="B60" s="74">
        <v>40</v>
      </c>
      <c r="C60" s="424"/>
      <c r="D60" s="424"/>
      <c r="E60" s="425"/>
      <c r="F60" s="429"/>
      <c r="G60" s="429"/>
      <c r="H60" s="429"/>
      <c r="I60" s="426"/>
      <c r="J60" s="424"/>
      <c r="K60" s="425"/>
    </row>
    <row r="61" spans="2:11" ht="16.5" thickBot="1" x14ac:dyDescent="0.3">
      <c r="B61" s="74">
        <v>41</v>
      </c>
      <c r="C61" s="76"/>
      <c r="D61" s="76"/>
      <c r="E61" s="77"/>
      <c r="F61" s="436"/>
      <c r="G61" s="436"/>
      <c r="H61" s="436"/>
      <c r="I61" s="80"/>
      <c r="J61" s="76"/>
      <c r="K61" s="77"/>
    </row>
    <row r="62" spans="2:11" x14ac:dyDescent="0.25">
      <c r="H62" s="437"/>
    </row>
    <row r="63" spans="2:11" ht="15.75" customHeight="1" x14ac:dyDescent="0.25">
      <c r="B63" s="643" t="s">
        <v>577</v>
      </c>
      <c r="C63" s="643"/>
      <c r="D63" s="643"/>
      <c r="E63" s="643"/>
      <c r="F63" s="643"/>
      <c r="G63" s="643"/>
      <c r="H63" s="643"/>
      <c r="I63" s="13"/>
    </row>
    <row r="64" spans="2:11" x14ac:dyDescent="0.25">
      <c r="B64" s="13"/>
      <c r="C64" s="13"/>
      <c r="D64" s="13"/>
      <c r="E64" s="13"/>
      <c r="G64" s="13"/>
    </row>
    <row r="65" spans="2:5" x14ac:dyDescent="0.25">
      <c r="B65" s="13"/>
      <c r="C65" s="13"/>
      <c r="E65" s="13"/>
    </row>
  </sheetData>
  <mergeCells count="14">
    <mergeCell ref="B63:H63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25" right="0.25" top="0.75" bottom="0.75" header="0.3" footer="0.3"/>
  <pageSetup paperSize="9" scale="78" fitToHeight="0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N58"/>
  <sheetViews>
    <sheetView showGridLines="0" workbookViewId="0">
      <selection activeCell="M26" sqref="M26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4" width="15.7109375" style="13" customWidth="1"/>
    <col min="5" max="5" width="20.85546875" style="13" customWidth="1"/>
    <col min="6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7.85546875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672</v>
      </c>
    </row>
    <row r="2" spans="1:13" ht="20.25" x14ac:dyDescent="0.3">
      <c r="B2" s="642" t="s">
        <v>689</v>
      </c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</row>
    <row r="3" spans="1:13" ht="6.75" customHeight="1" x14ac:dyDescent="0.3">
      <c r="B3" s="383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</row>
    <row r="4" spans="1:13" ht="7.5" customHeight="1" x14ac:dyDescent="0.3">
      <c r="B4" s="382" t="s">
        <v>682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</row>
    <row r="5" spans="1:13" ht="4.5" customHeight="1" x14ac:dyDescent="0.25">
      <c r="B5" s="372" t="s">
        <v>678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62" t="s">
        <v>258</v>
      </c>
      <c r="C6" s="662"/>
      <c r="D6" s="662"/>
      <c r="E6" s="662"/>
      <c r="F6" s="662"/>
      <c r="G6" s="662"/>
      <c r="H6" s="662"/>
      <c r="I6" s="662"/>
      <c r="J6" s="662"/>
      <c r="K6" s="662"/>
      <c r="L6" s="662"/>
      <c r="M6" s="662"/>
    </row>
    <row r="7" spans="1:13" ht="20.25" customHeight="1" thickBot="1" x14ac:dyDescent="0.3">
      <c r="A7" s="82"/>
      <c r="B7" s="658" t="s">
        <v>253</v>
      </c>
      <c r="C7" s="652" t="s">
        <v>229</v>
      </c>
      <c r="D7" s="653"/>
      <c r="E7" s="653"/>
      <c r="F7" s="654"/>
      <c r="G7" s="652" t="s">
        <v>254</v>
      </c>
      <c r="H7" s="654"/>
      <c r="I7" s="659" t="s">
        <v>679</v>
      </c>
      <c r="J7" s="659"/>
      <c r="K7" s="659"/>
      <c r="L7" s="659"/>
      <c r="M7" s="660"/>
    </row>
    <row r="8" spans="1:13" s="56" customFormat="1" ht="18" customHeight="1" thickBot="1" x14ac:dyDescent="0.25">
      <c r="A8" s="81"/>
      <c r="B8" s="658"/>
      <c r="C8" s="655"/>
      <c r="D8" s="656"/>
      <c r="E8" s="656"/>
      <c r="F8" s="657"/>
      <c r="G8" s="655"/>
      <c r="H8" s="657"/>
      <c r="I8" s="612" t="s">
        <v>257</v>
      </c>
      <c r="J8" s="661"/>
      <c r="K8" s="612" t="s">
        <v>680</v>
      </c>
      <c r="L8" s="661"/>
      <c r="M8" s="613"/>
    </row>
    <row r="9" spans="1:13" s="56" customFormat="1" ht="79.5" thickBot="1" x14ac:dyDescent="0.25">
      <c r="A9" s="81"/>
      <c r="B9" s="656"/>
      <c r="C9" s="291" t="s">
        <v>676</v>
      </c>
      <c r="D9" s="294" t="s">
        <v>677</v>
      </c>
      <c r="E9" s="292" t="s">
        <v>241</v>
      </c>
      <c r="F9" s="261" t="s">
        <v>675</v>
      </c>
      <c r="G9" s="263" t="s">
        <v>255</v>
      </c>
      <c r="H9" s="292" t="s">
        <v>256</v>
      </c>
      <c r="I9" s="293" t="s">
        <v>230</v>
      </c>
      <c r="J9" s="294" t="s">
        <v>242</v>
      </c>
      <c r="K9" s="260" t="s">
        <v>226</v>
      </c>
      <c r="L9" s="295" t="s">
        <v>242</v>
      </c>
      <c r="M9" s="261" t="s">
        <v>681</v>
      </c>
    </row>
    <row r="10" spans="1:13" s="56" customFormat="1" x14ac:dyDescent="0.2">
      <c r="A10" s="81"/>
      <c r="B10" s="650">
        <v>2021</v>
      </c>
      <c r="C10" s="663"/>
      <c r="D10" s="673"/>
      <c r="E10" s="666"/>
      <c r="F10" s="673"/>
      <c r="G10" s="670"/>
      <c r="H10" s="670"/>
      <c r="I10" s="667"/>
      <c r="J10" s="670"/>
      <c r="K10" s="168"/>
      <c r="L10" s="150"/>
      <c r="M10" s="162"/>
    </row>
    <row r="11" spans="1:13" s="56" customFormat="1" x14ac:dyDescent="0.2">
      <c r="A11" s="81"/>
      <c r="B11" s="651"/>
      <c r="C11" s="664"/>
      <c r="D11" s="674"/>
      <c r="E11" s="664"/>
      <c r="F11" s="674"/>
      <c r="G11" s="671"/>
      <c r="H11" s="671"/>
      <c r="I11" s="668"/>
      <c r="J11" s="671"/>
      <c r="K11" s="169"/>
      <c r="L11" s="140"/>
      <c r="M11" s="141"/>
    </row>
    <row r="12" spans="1:13" s="56" customFormat="1" ht="16.5" thickBot="1" x14ac:dyDescent="0.25">
      <c r="A12" s="81"/>
      <c r="B12" s="651"/>
      <c r="C12" s="665"/>
      <c r="D12" s="675"/>
      <c r="E12" s="665"/>
      <c r="F12" s="675"/>
      <c r="G12" s="672"/>
      <c r="H12" s="672"/>
      <c r="I12" s="669"/>
      <c r="J12" s="672"/>
      <c r="K12" s="170"/>
      <c r="L12" s="148"/>
      <c r="M12" s="161"/>
    </row>
    <row r="13" spans="1:13" x14ac:dyDescent="0.25">
      <c r="A13" s="82"/>
      <c r="B13" s="676">
        <v>2020</v>
      </c>
      <c r="C13" s="679" t="s">
        <v>735</v>
      </c>
      <c r="D13" s="682" t="s">
        <v>736</v>
      </c>
      <c r="E13" s="679" t="s">
        <v>737</v>
      </c>
      <c r="F13" s="673" t="s">
        <v>726</v>
      </c>
      <c r="G13" s="670" t="s">
        <v>682</v>
      </c>
      <c r="H13" s="670">
        <v>43759213</v>
      </c>
      <c r="I13" s="667">
        <v>0.6</v>
      </c>
      <c r="J13" s="670">
        <f>H13*60/100</f>
        <v>26255527.800000001</v>
      </c>
      <c r="K13" s="160">
        <v>0.3</v>
      </c>
      <c r="L13" s="137">
        <f>H13*30/100</f>
        <v>13127763.9</v>
      </c>
      <c r="M13" s="446" t="s">
        <v>757</v>
      </c>
    </row>
    <row r="14" spans="1:13" x14ac:dyDescent="0.25">
      <c r="A14" s="82"/>
      <c r="B14" s="651"/>
      <c r="C14" s="680"/>
      <c r="D14" s="683"/>
      <c r="E14" s="680"/>
      <c r="F14" s="674"/>
      <c r="G14" s="671"/>
      <c r="H14" s="671"/>
      <c r="I14" s="668"/>
      <c r="J14" s="671"/>
      <c r="K14" s="145">
        <v>0.1</v>
      </c>
      <c r="L14" s="140">
        <f>H13*10/100</f>
        <v>4375921.3</v>
      </c>
      <c r="M14" s="139" t="s">
        <v>758</v>
      </c>
    </row>
    <row r="15" spans="1:13" ht="16.5" thickBot="1" x14ac:dyDescent="0.3">
      <c r="A15" s="82"/>
      <c r="B15" s="651"/>
      <c r="C15" s="681"/>
      <c r="D15" s="684"/>
      <c r="E15" s="681"/>
      <c r="F15" s="675"/>
      <c r="G15" s="672"/>
      <c r="H15" s="672"/>
      <c r="I15" s="669"/>
      <c r="J15" s="672"/>
      <c r="K15" s="144"/>
      <c r="L15" s="138"/>
      <c r="M15" s="146"/>
    </row>
    <row r="16" spans="1:13" x14ac:dyDescent="0.25">
      <c r="A16" s="82"/>
      <c r="B16" s="676">
        <v>2019</v>
      </c>
      <c r="C16" s="679" t="s">
        <v>731</v>
      </c>
      <c r="D16" s="682" t="s">
        <v>732</v>
      </c>
      <c r="E16" s="679" t="s">
        <v>733</v>
      </c>
      <c r="F16" s="673" t="s">
        <v>725</v>
      </c>
      <c r="G16" s="670" t="s">
        <v>682</v>
      </c>
      <c r="H16" s="670">
        <v>10562170</v>
      </c>
      <c r="I16" s="667">
        <v>0.6</v>
      </c>
      <c r="J16" s="670">
        <f>H16*60/100</f>
        <v>6337302</v>
      </c>
      <c r="K16" s="149">
        <v>0.3</v>
      </c>
      <c r="L16" s="150">
        <f>H16*30/100</f>
        <v>3168651</v>
      </c>
      <c r="M16" s="446" t="s">
        <v>757</v>
      </c>
    </row>
    <row r="17" spans="1:14" x14ac:dyDescent="0.25">
      <c r="A17" s="82"/>
      <c r="B17" s="651"/>
      <c r="C17" s="680"/>
      <c r="D17" s="683"/>
      <c r="E17" s="680"/>
      <c r="F17" s="674"/>
      <c r="G17" s="671"/>
      <c r="H17" s="671"/>
      <c r="I17" s="668"/>
      <c r="J17" s="671"/>
      <c r="K17" s="145">
        <v>0.1</v>
      </c>
      <c r="L17" s="140">
        <f>H16*10/100</f>
        <v>1056217</v>
      </c>
      <c r="M17" s="139" t="s">
        <v>758</v>
      </c>
    </row>
    <row r="18" spans="1:14" ht="16.5" thickBot="1" x14ac:dyDescent="0.3">
      <c r="A18" s="82"/>
      <c r="B18" s="651"/>
      <c r="C18" s="681"/>
      <c r="D18" s="684"/>
      <c r="E18" s="681"/>
      <c r="F18" s="675"/>
      <c r="G18" s="672"/>
      <c r="H18" s="672"/>
      <c r="I18" s="669"/>
      <c r="J18" s="672"/>
      <c r="K18" s="159"/>
      <c r="L18" s="143"/>
      <c r="M18" s="142"/>
    </row>
    <row r="19" spans="1:14" x14ac:dyDescent="0.25">
      <c r="A19" s="82"/>
      <c r="B19" s="676">
        <v>2018</v>
      </c>
      <c r="C19" s="679" t="s">
        <v>755</v>
      </c>
      <c r="D19" s="682" t="s">
        <v>756</v>
      </c>
      <c r="E19" s="679" t="s">
        <v>760</v>
      </c>
      <c r="F19" s="673" t="s">
        <v>724</v>
      </c>
      <c r="G19" s="670" t="s">
        <v>682</v>
      </c>
      <c r="H19" s="670">
        <v>7751415</v>
      </c>
      <c r="I19" s="667">
        <v>0.6</v>
      </c>
      <c r="J19" s="670">
        <f>H19*60/100</f>
        <v>4650849</v>
      </c>
      <c r="K19" s="144">
        <v>0.3</v>
      </c>
      <c r="L19" s="441">
        <v>2325425</v>
      </c>
      <c r="M19" s="446" t="s">
        <v>757</v>
      </c>
    </row>
    <row r="20" spans="1:14" x14ac:dyDescent="0.25">
      <c r="A20" s="82"/>
      <c r="B20" s="651"/>
      <c r="C20" s="680"/>
      <c r="D20" s="683"/>
      <c r="E20" s="680"/>
      <c r="F20" s="674"/>
      <c r="G20" s="671"/>
      <c r="H20" s="671"/>
      <c r="I20" s="668"/>
      <c r="J20" s="671"/>
      <c r="K20" s="145">
        <v>0.1</v>
      </c>
      <c r="L20" s="442">
        <v>775141</v>
      </c>
      <c r="M20" s="139" t="s">
        <v>758</v>
      </c>
    </row>
    <row r="21" spans="1:14" ht="16.5" thickBot="1" x14ac:dyDescent="0.3">
      <c r="A21" s="82"/>
      <c r="B21" s="677"/>
      <c r="C21" s="681"/>
      <c r="D21" s="684"/>
      <c r="E21" s="681"/>
      <c r="F21" s="675"/>
      <c r="G21" s="672"/>
      <c r="H21" s="672"/>
      <c r="I21" s="669"/>
      <c r="J21" s="672"/>
      <c r="K21" s="147"/>
      <c r="L21" s="443"/>
      <c r="M21" s="146"/>
    </row>
    <row r="22" spans="1:14" x14ac:dyDescent="0.25">
      <c r="A22" s="82"/>
      <c r="B22" s="676">
        <v>2017</v>
      </c>
      <c r="C22" s="679" t="s">
        <v>728</v>
      </c>
      <c r="D22" s="682" t="s">
        <v>729</v>
      </c>
      <c r="E22" s="679" t="s">
        <v>727</v>
      </c>
      <c r="F22" s="673" t="s">
        <v>723</v>
      </c>
      <c r="G22" s="670" t="s">
        <v>682</v>
      </c>
      <c r="H22" s="670">
        <v>16115046</v>
      </c>
      <c r="I22" s="667">
        <v>0.6</v>
      </c>
      <c r="J22" s="670">
        <v>9669027</v>
      </c>
      <c r="K22" s="144">
        <v>0.3</v>
      </c>
      <c r="L22" s="441">
        <v>4834514</v>
      </c>
      <c r="M22" s="446" t="s">
        <v>757</v>
      </c>
    </row>
    <row r="23" spans="1:14" x14ac:dyDescent="0.25">
      <c r="A23" s="82"/>
      <c r="B23" s="651"/>
      <c r="C23" s="680"/>
      <c r="D23" s="683"/>
      <c r="E23" s="680"/>
      <c r="F23" s="674"/>
      <c r="G23" s="671"/>
      <c r="H23" s="671"/>
      <c r="I23" s="668"/>
      <c r="J23" s="671"/>
      <c r="K23" s="145">
        <v>0.1</v>
      </c>
      <c r="L23" s="442">
        <f>H22*10/100</f>
        <v>1611504.6</v>
      </c>
      <c r="M23" s="139" t="s">
        <v>758</v>
      </c>
    </row>
    <row r="24" spans="1:14" ht="16.5" thickBot="1" x14ac:dyDescent="0.3">
      <c r="A24" s="82"/>
      <c r="B24" s="677"/>
      <c r="C24" s="681"/>
      <c r="D24" s="684"/>
      <c r="E24" s="681"/>
      <c r="F24" s="675"/>
      <c r="G24" s="672"/>
      <c r="H24" s="672"/>
      <c r="I24" s="669"/>
      <c r="J24" s="672"/>
      <c r="K24" s="147"/>
      <c r="L24" s="148"/>
      <c r="M24" s="146"/>
    </row>
    <row r="25" spans="1:14" ht="16.5" customHeight="1" x14ac:dyDescent="0.25">
      <c r="A25" s="16"/>
      <c r="B25" s="696" t="s">
        <v>247</v>
      </c>
      <c r="C25" s="696"/>
      <c r="D25" s="696"/>
      <c r="E25" s="696"/>
      <c r="F25" s="696"/>
      <c r="G25" s="696"/>
      <c r="H25" s="696"/>
      <c r="I25" s="696"/>
      <c r="J25" s="696"/>
      <c r="K25" s="696"/>
      <c r="L25" s="696"/>
      <c r="M25" s="696"/>
    </row>
    <row r="26" spans="1:14" ht="16.5" customHeight="1" x14ac:dyDescent="0.25">
      <c r="A26" s="16"/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</row>
    <row r="27" spans="1:14" x14ac:dyDescent="0.25">
      <c r="B27" s="697"/>
      <c r="C27" s="697"/>
      <c r="D27" s="697"/>
      <c r="E27" s="697"/>
      <c r="F27" s="697"/>
      <c r="G27" s="697"/>
      <c r="H27" s="697"/>
      <c r="I27" s="697"/>
      <c r="J27" s="697"/>
      <c r="K27" s="697"/>
      <c r="L27" s="23"/>
    </row>
    <row r="28" spans="1:14" ht="16.5" thickBot="1" x14ac:dyDescent="0.3">
      <c r="B28" s="662" t="s">
        <v>673</v>
      </c>
      <c r="C28" s="662"/>
      <c r="D28" s="662"/>
      <c r="E28" s="662"/>
      <c r="F28" s="662"/>
      <c r="G28" s="662"/>
      <c r="H28" s="662"/>
      <c r="I28" s="662"/>
      <c r="J28" s="662"/>
      <c r="K28" s="171"/>
      <c r="L28" s="171"/>
      <c r="M28" s="16"/>
    </row>
    <row r="29" spans="1:14" s="56" customFormat="1" ht="15.75" customHeight="1" x14ac:dyDescent="0.2">
      <c r="B29" s="618" t="s">
        <v>248</v>
      </c>
      <c r="C29" s="652" t="s">
        <v>243</v>
      </c>
      <c r="D29" s="654"/>
      <c r="E29" s="653" t="s">
        <v>231</v>
      </c>
      <c r="F29" s="653"/>
      <c r="G29" s="653"/>
      <c r="H29" s="653"/>
      <c r="I29" s="653"/>
      <c r="J29" s="654"/>
      <c r="K29" s="172"/>
      <c r="L29" s="172"/>
      <c r="M29" s="109"/>
      <c r="N29" s="109"/>
    </row>
    <row r="30" spans="1:14" s="56" customFormat="1" ht="8.25" customHeight="1" thickBot="1" x14ac:dyDescent="0.25">
      <c r="B30" s="678"/>
      <c r="C30" s="655"/>
      <c r="D30" s="657"/>
      <c r="E30" s="656"/>
      <c r="F30" s="656"/>
      <c r="G30" s="656"/>
      <c r="H30" s="656"/>
      <c r="I30" s="656"/>
      <c r="J30" s="657"/>
      <c r="K30" s="172"/>
      <c r="M30" s="380"/>
      <c r="N30" s="109"/>
    </row>
    <row r="31" spans="1:14" s="56" customFormat="1" ht="27" customHeight="1" thickBot="1" x14ac:dyDescent="0.25">
      <c r="B31" s="619"/>
      <c r="C31" s="291" t="s">
        <v>196</v>
      </c>
      <c r="D31" s="296" t="s">
        <v>201</v>
      </c>
      <c r="E31" s="270" t="s">
        <v>244</v>
      </c>
      <c r="F31" s="692" t="s">
        <v>245</v>
      </c>
      <c r="G31" s="659"/>
      <c r="H31" s="659"/>
      <c r="I31" s="659"/>
      <c r="J31" s="660"/>
      <c r="K31" s="172"/>
      <c r="M31" s="109"/>
      <c r="N31" s="109"/>
    </row>
    <row r="32" spans="1:14" s="56" customFormat="1" x14ac:dyDescent="0.2">
      <c r="B32" s="676" t="s">
        <v>228</v>
      </c>
      <c r="C32" s="364"/>
      <c r="D32" s="163"/>
      <c r="E32" s="173"/>
      <c r="F32" s="688"/>
      <c r="G32" s="689"/>
      <c r="H32" s="689"/>
      <c r="I32" s="689"/>
      <c r="J32" s="690"/>
      <c r="K32" s="172"/>
      <c r="M32" s="109"/>
    </row>
    <row r="33" spans="2:13" s="56" customFormat="1" x14ac:dyDescent="0.2">
      <c r="B33" s="691"/>
      <c r="C33" s="365"/>
      <c r="D33" s="164"/>
      <c r="E33" s="174"/>
      <c r="F33" s="685"/>
      <c r="G33" s="686"/>
      <c r="H33" s="686"/>
      <c r="I33" s="686"/>
      <c r="J33" s="687"/>
      <c r="K33" s="172"/>
      <c r="L33" s="172"/>
      <c r="M33" s="109"/>
    </row>
    <row r="34" spans="2:13" s="56" customFormat="1" x14ac:dyDescent="0.2">
      <c r="B34" s="691"/>
      <c r="C34" s="365"/>
      <c r="D34" s="165"/>
      <c r="E34" s="174"/>
      <c r="F34" s="685"/>
      <c r="G34" s="686"/>
      <c r="H34" s="686"/>
      <c r="I34" s="686"/>
      <c r="J34" s="687"/>
      <c r="K34" s="172"/>
      <c r="L34" s="172"/>
      <c r="M34" s="109"/>
    </row>
    <row r="35" spans="2:13" s="56" customFormat="1" ht="16.5" thickBot="1" x14ac:dyDescent="0.25">
      <c r="B35" s="691"/>
      <c r="C35" s="374"/>
      <c r="D35" s="375"/>
      <c r="E35" s="175"/>
      <c r="F35" s="685"/>
      <c r="G35" s="686"/>
      <c r="H35" s="686"/>
      <c r="I35" s="686"/>
      <c r="J35" s="687"/>
      <c r="K35" s="172"/>
      <c r="L35" s="172"/>
      <c r="M35" s="109"/>
    </row>
    <row r="36" spans="2:13" s="56" customFormat="1" ht="16.5" thickBot="1" x14ac:dyDescent="0.25">
      <c r="B36" s="677"/>
      <c r="C36" s="373"/>
      <c r="D36" s="373" t="s">
        <v>232</v>
      </c>
      <c r="E36" s="376"/>
      <c r="F36" s="377"/>
      <c r="G36" s="377"/>
      <c r="H36" s="377"/>
      <c r="I36" s="378"/>
      <c r="J36" s="379"/>
      <c r="K36" s="172"/>
      <c r="L36" s="172"/>
      <c r="M36" s="109"/>
    </row>
    <row r="37" spans="2:13" s="56" customFormat="1" x14ac:dyDescent="0.2">
      <c r="B37" s="676" t="s">
        <v>249</v>
      </c>
      <c r="C37" s="364">
        <v>26255528</v>
      </c>
      <c r="D37" s="438">
        <v>44377</v>
      </c>
      <c r="E37" s="447" t="s">
        <v>761</v>
      </c>
      <c r="F37" s="688" t="s">
        <v>734</v>
      </c>
      <c r="G37" s="689"/>
      <c r="H37" s="689"/>
      <c r="I37" s="689"/>
      <c r="J37" s="690"/>
      <c r="K37" s="172"/>
      <c r="L37" s="172"/>
      <c r="M37" s="109"/>
    </row>
    <row r="38" spans="2:13" s="56" customFormat="1" x14ac:dyDescent="0.2">
      <c r="B38" s="691"/>
      <c r="C38" s="365"/>
      <c r="D38" s="164"/>
      <c r="E38" s="174"/>
      <c r="F38" s="685"/>
      <c r="G38" s="686"/>
      <c r="H38" s="686"/>
      <c r="I38" s="686"/>
      <c r="J38" s="687"/>
      <c r="K38" s="172"/>
      <c r="L38" s="172"/>
      <c r="M38" s="109"/>
    </row>
    <row r="39" spans="2:13" s="56" customFormat="1" x14ac:dyDescent="0.2">
      <c r="B39" s="691"/>
      <c r="C39" s="365"/>
      <c r="D39" s="165"/>
      <c r="E39" s="174"/>
      <c r="F39" s="685"/>
      <c r="G39" s="686"/>
      <c r="H39" s="686"/>
      <c r="I39" s="686"/>
      <c r="J39" s="687"/>
      <c r="K39" s="172"/>
      <c r="L39" s="172"/>
      <c r="M39" s="109"/>
    </row>
    <row r="40" spans="2:13" s="56" customFormat="1" ht="16.5" thickBot="1" x14ac:dyDescent="0.25">
      <c r="B40" s="691"/>
      <c r="C40" s="374"/>
      <c r="D40" s="375"/>
      <c r="E40" s="175"/>
      <c r="F40" s="685"/>
      <c r="G40" s="686"/>
      <c r="H40" s="686"/>
      <c r="I40" s="686"/>
      <c r="J40" s="687"/>
      <c r="K40" s="172"/>
      <c r="L40" s="172"/>
      <c r="M40" s="109"/>
    </row>
    <row r="41" spans="2:13" s="56" customFormat="1" ht="16.5" thickBot="1" x14ac:dyDescent="0.25">
      <c r="B41" s="677"/>
      <c r="C41" s="439">
        <f>C37</f>
        <v>26255528</v>
      </c>
      <c r="D41" s="373" t="s">
        <v>232</v>
      </c>
      <c r="E41" s="376"/>
      <c r="F41" s="377"/>
      <c r="G41" s="377"/>
      <c r="H41" s="377"/>
      <c r="I41" s="378"/>
      <c r="J41" s="379"/>
      <c r="K41" s="172"/>
      <c r="L41" s="172"/>
      <c r="M41" s="109"/>
    </row>
    <row r="42" spans="2:13" s="56" customFormat="1" x14ac:dyDescent="0.2">
      <c r="B42" s="676" t="s">
        <v>250</v>
      </c>
      <c r="C42" s="364">
        <v>6337302</v>
      </c>
      <c r="D42" s="438">
        <v>44076</v>
      </c>
      <c r="E42" s="447" t="s">
        <v>759</v>
      </c>
      <c r="F42" s="688" t="s">
        <v>734</v>
      </c>
      <c r="G42" s="689"/>
      <c r="H42" s="689"/>
      <c r="I42" s="689"/>
      <c r="J42" s="690"/>
      <c r="K42" s="172"/>
      <c r="L42" s="172"/>
      <c r="M42" s="109"/>
    </row>
    <row r="43" spans="2:13" s="56" customFormat="1" x14ac:dyDescent="0.2">
      <c r="B43" s="691"/>
      <c r="C43" s="365"/>
      <c r="D43" s="164"/>
      <c r="E43" s="174"/>
      <c r="F43" s="685"/>
      <c r="G43" s="686"/>
      <c r="H43" s="686"/>
      <c r="I43" s="686"/>
      <c r="J43" s="687"/>
      <c r="K43" s="172"/>
      <c r="L43" s="172"/>
      <c r="M43" s="109"/>
    </row>
    <row r="44" spans="2:13" s="56" customFormat="1" x14ac:dyDescent="0.2">
      <c r="B44" s="691"/>
      <c r="C44" s="365"/>
      <c r="D44" s="165"/>
      <c r="E44" s="174"/>
      <c r="F44" s="685"/>
      <c r="G44" s="686"/>
      <c r="H44" s="686"/>
      <c r="I44" s="686"/>
      <c r="J44" s="687"/>
      <c r="K44" s="172"/>
      <c r="L44" s="172"/>
      <c r="M44" s="109"/>
    </row>
    <row r="45" spans="2:13" s="56" customFormat="1" ht="16.5" thickBot="1" x14ac:dyDescent="0.25">
      <c r="B45" s="691"/>
      <c r="C45" s="374"/>
      <c r="D45" s="375"/>
      <c r="E45" s="175"/>
      <c r="F45" s="685"/>
      <c r="G45" s="686"/>
      <c r="H45" s="686"/>
      <c r="I45" s="686"/>
      <c r="J45" s="687"/>
      <c r="K45" s="172"/>
      <c r="L45" s="172"/>
      <c r="M45" s="109"/>
    </row>
    <row r="46" spans="2:13" s="56" customFormat="1" ht="16.5" thickBot="1" x14ac:dyDescent="0.25">
      <c r="B46" s="677"/>
      <c r="C46" s="440">
        <f>C42</f>
        <v>6337302</v>
      </c>
      <c r="D46" s="373" t="s">
        <v>232</v>
      </c>
      <c r="E46" s="376"/>
      <c r="F46" s="377"/>
      <c r="G46" s="377"/>
      <c r="H46" s="377"/>
      <c r="I46" s="378"/>
      <c r="J46" s="379"/>
      <c r="K46" s="172"/>
      <c r="L46" s="172"/>
      <c r="M46" s="109"/>
    </row>
    <row r="47" spans="2:13" s="56" customFormat="1" x14ac:dyDescent="0.2">
      <c r="B47" s="676" t="s">
        <v>251</v>
      </c>
      <c r="C47" s="364">
        <v>4650849</v>
      </c>
      <c r="D47" s="438">
        <v>43979</v>
      </c>
      <c r="E47" s="447" t="s">
        <v>759</v>
      </c>
      <c r="F47" s="688" t="s">
        <v>734</v>
      </c>
      <c r="G47" s="689"/>
      <c r="H47" s="689"/>
      <c r="I47" s="689"/>
      <c r="J47" s="690"/>
      <c r="K47" s="172"/>
      <c r="L47" s="172"/>
      <c r="M47" s="109"/>
    </row>
    <row r="48" spans="2:13" s="56" customFormat="1" x14ac:dyDescent="0.2">
      <c r="B48" s="691"/>
      <c r="C48" s="365"/>
      <c r="D48" s="164"/>
      <c r="E48" s="174"/>
      <c r="F48" s="685"/>
      <c r="G48" s="686"/>
      <c r="H48" s="686"/>
      <c r="I48" s="686"/>
      <c r="J48" s="687"/>
      <c r="K48" s="172"/>
      <c r="L48" s="172"/>
      <c r="M48" s="109"/>
    </row>
    <row r="49" spans="2:13" s="56" customFormat="1" x14ac:dyDescent="0.2">
      <c r="B49" s="691"/>
      <c r="C49" s="365"/>
      <c r="D49" s="165"/>
      <c r="E49" s="174"/>
      <c r="F49" s="685"/>
      <c r="G49" s="686"/>
      <c r="H49" s="686"/>
      <c r="I49" s="686"/>
      <c r="J49" s="687"/>
      <c r="K49" s="172"/>
      <c r="L49" s="172"/>
      <c r="M49" s="109"/>
    </row>
    <row r="50" spans="2:13" s="56" customFormat="1" ht="16.5" thickBot="1" x14ac:dyDescent="0.25">
      <c r="B50" s="691"/>
      <c r="C50" s="374"/>
      <c r="D50" s="375"/>
      <c r="E50" s="175"/>
      <c r="F50" s="685"/>
      <c r="G50" s="686"/>
      <c r="H50" s="686"/>
      <c r="I50" s="686"/>
      <c r="J50" s="687"/>
      <c r="K50" s="172"/>
      <c r="L50" s="172"/>
      <c r="M50" s="109"/>
    </row>
    <row r="51" spans="2:13" s="56" customFormat="1" ht="16.5" thickBot="1" x14ac:dyDescent="0.25">
      <c r="B51" s="677"/>
      <c r="C51" s="440">
        <f>C47</f>
        <v>4650849</v>
      </c>
      <c r="D51" s="373" t="s">
        <v>232</v>
      </c>
      <c r="E51" s="376"/>
      <c r="F51" s="377"/>
      <c r="G51" s="377"/>
      <c r="H51" s="377"/>
      <c r="I51" s="378"/>
      <c r="J51" s="379"/>
      <c r="K51" s="172"/>
      <c r="L51" s="172"/>
      <c r="M51" s="109"/>
    </row>
    <row r="52" spans="2:13" s="56" customFormat="1" x14ac:dyDescent="0.2">
      <c r="B52" s="676" t="s">
        <v>252</v>
      </c>
      <c r="C52" s="364">
        <v>9669027</v>
      </c>
      <c r="D52" s="438">
        <v>43521</v>
      </c>
      <c r="E52" s="447" t="s">
        <v>730</v>
      </c>
      <c r="F52" s="688" t="s">
        <v>734</v>
      </c>
      <c r="G52" s="689"/>
      <c r="H52" s="689"/>
      <c r="I52" s="689"/>
      <c r="J52" s="690"/>
      <c r="K52" s="172"/>
      <c r="L52" s="172"/>
      <c r="M52" s="109"/>
    </row>
    <row r="53" spans="2:13" s="56" customFormat="1" x14ac:dyDescent="0.2">
      <c r="B53" s="691"/>
      <c r="C53" s="365"/>
      <c r="D53" s="164"/>
      <c r="E53" s="444"/>
      <c r="F53" s="693"/>
      <c r="G53" s="694"/>
      <c r="H53" s="694"/>
      <c r="I53" s="694"/>
      <c r="J53" s="695"/>
      <c r="K53" s="172"/>
      <c r="L53" s="172"/>
      <c r="M53" s="109"/>
    </row>
    <row r="54" spans="2:13" s="56" customFormat="1" x14ac:dyDescent="0.2">
      <c r="B54" s="691"/>
      <c r="C54" s="365"/>
      <c r="D54" s="165"/>
      <c r="E54" s="444"/>
      <c r="F54" s="693"/>
      <c r="G54" s="694"/>
      <c r="H54" s="694"/>
      <c r="I54" s="694"/>
      <c r="J54" s="695"/>
      <c r="K54" s="172"/>
      <c r="L54" s="172"/>
      <c r="M54" s="109"/>
    </row>
    <row r="55" spans="2:13" s="56" customFormat="1" ht="16.5" thickBot="1" x14ac:dyDescent="0.25">
      <c r="B55" s="691"/>
      <c r="C55" s="374"/>
      <c r="D55" s="375"/>
      <c r="E55" s="175"/>
      <c r="F55" s="685"/>
      <c r="G55" s="686"/>
      <c r="H55" s="686"/>
      <c r="I55" s="686"/>
      <c r="J55" s="687"/>
      <c r="K55" s="172"/>
      <c r="L55" s="172"/>
      <c r="M55" s="109"/>
    </row>
    <row r="56" spans="2:13" s="56" customFormat="1" ht="16.5" thickBot="1" x14ac:dyDescent="0.25">
      <c r="B56" s="677"/>
      <c r="C56" s="440">
        <f>C52</f>
        <v>9669027</v>
      </c>
      <c r="D56" s="373" t="s">
        <v>232</v>
      </c>
      <c r="E56" s="376"/>
      <c r="F56" s="377"/>
      <c r="G56" s="377"/>
      <c r="H56" s="377"/>
      <c r="I56" s="378"/>
      <c r="J56" s="379"/>
      <c r="K56" s="172"/>
      <c r="L56" s="172"/>
      <c r="M56" s="109"/>
    </row>
    <row r="57" spans="2:13" x14ac:dyDescent="0.25">
      <c r="I57" s="16"/>
      <c r="J57" s="16"/>
    </row>
    <row r="58" spans="2:13" x14ac:dyDescent="0.25">
      <c r="B58" s="13" t="s">
        <v>246</v>
      </c>
    </row>
  </sheetData>
  <mergeCells count="85"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  <mergeCell ref="J13:J15"/>
    <mergeCell ref="J16:J18"/>
    <mergeCell ref="J19:J21"/>
    <mergeCell ref="J22:J24"/>
    <mergeCell ref="I13:I15"/>
    <mergeCell ref="I16:I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D13:D15"/>
    <mergeCell ref="D16:D18"/>
    <mergeCell ref="G10:G12"/>
    <mergeCell ref="G13:G15"/>
    <mergeCell ref="G16:G18"/>
    <mergeCell ref="E13:E15"/>
    <mergeCell ref="E16:E18"/>
    <mergeCell ref="H13:H15"/>
    <mergeCell ref="H16:H18"/>
    <mergeCell ref="F10:F12"/>
    <mergeCell ref="F13:F15"/>
    <mergeCell ref="F16:F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</mergeCells>
  <dataValidations count="1">
    <dataValidation type="list" allowBlank="1" showInputMessage="1" showErrorMessage="1" sqref="G10:G24" xr:uid="{00000000-0002-0000-0800-000000000000}">
      <formula1>$B$3:$B$5</formula1>
    </dataValidation>
  </dataValidations>
  <pageMargins left="0.25" right="0.25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gknezevic</cp:lastModifiedBy>
  <cp:lastPrinted>2022-04-27T11:20:49Z</cp:lastPrinted>
  <dcterms:created xsi:type="dcterms:W3CDTF">2013-03-12T08:27:17Z</dcterms:created>
  <dcterms:modified xsi:type="dcterms:W3CDTF">2022-05-04T07:11:16Z</dcterms:modified>
</cp:coreProperties>
</file>