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96" tabRatio="905" firstSheet="1" activeTab="11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</sheets>
  <definedNames>
    <definedName name="_xlnm.Print_Area" localSheetId="1">'Биланс стања'!$B$2:$M$150</definedName>
    <definedName name="_xlnm.Print_Area" localSheetId="0">'Биланс успеха'!$A$2:$I$92</definedName>
    <definedName name="_xlnm.Print_Area" localSheetId="10">'Готовина'!$B$1:$K$66</definedName>
    <definedName name="_xlnm.Print_Area" localSheetId="8">'Добит'!$C$2:$M$27</definedName>
    <definedName name="_xlnm.Print_Area" localSheetId="7">'Донације'!$B$3:$K$44</definedName>
    <definedName name="_xlnm.Print_Area" localSheetId="4">'Запослени'!$B$2:$F$31</definedName>
    <definedName name="_xlnm.Print_Area" localSheetId="3">'Зараде '!$B$4:$H$51</definedName>
    <definedName name="_xlnm.Print_Area" localSheetId="2">'Извештај о новчаним токовима'!$B$2:$J$76</definedName>
    <definedName name="_xlnm.Print_Area" localSheetId="9">'Кредити'!$A$1:$V$34</definedName>
    <definedName name="_xlnm.Print_Area" localSheetId="12">'Образац НБС'!$A$2:$F$72</definedName>
    <definedName name="_xlnm.Print_Area" localSheetId="6">'Субвенције'!$B$3:$G$53</definedName>
    <definedName name="_xlnm.Print_Area" localSheetId="5">'Цене'!$B$1:$R$38</definedName>
  </definedNames>
  <calcPr fullCalcOnLoad="1"/>
</workbook>
</file>

<file path=xl/sharedStrings.xml><?xml version="1.0" encoding="utf-8"?>
<sst xmlns="http://schemas.openxmlformats.org/spreadsheetml/2006/main" count="1272" uniqueCount="954">
  <si>
    <t>30.09.2019.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</si>
  <si>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</si>
  <si>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</si>
  <si>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</si>
  <si>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</si>
  <si>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</si>
  <si>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</si>
  <si>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</si>
  <si>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</si>
  <si>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</si>
  <si>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</si>
  <si>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</si>
  <si>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</si>
  <si>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</si>
  <si>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</si>
  <si>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</si>
  <si>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</si>
  <si>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</si>
  <si>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</si>
  <si>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</si>
  <si>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</si>
  <si>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</si>
  <si>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</si>
  <si>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</si>
  <si>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</si>
  <si>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</si>
  <si>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</si>
  <si>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</si>
  <si>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</si>
  <si>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</si>
  <si>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</si>
  <si>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</si>
  <si>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</si>
  <si>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</si>
  <si>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</si>
  <si>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</si>
  <si>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</si>
  <si>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</si>
  <si>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</si>
  <si>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</si>
  <si>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</si>
  <si>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</si>
  <si>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</si>
  <si>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</si>
  <si>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</si>
  <si>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</si>
  <si>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</si>
  <si>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</si>
  <si>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</si>
  <si>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</si>
  <si>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</si>
  <si>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</si>
  <si>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</si>
  <si>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</si>
  <si>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</si>
  <si>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</si>
  <si>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</si>
  <si>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</si>
  <si>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</si>
  <si>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</si>
  <si>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</si>
  <si>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</si>
  <si>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</si>
  <si>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</si>
  <si>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</si>
  <si>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</si>
  <si>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</si>
  <si>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</si>
  <si>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</si>
  <si>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</si>
  <si>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</si>
  <si>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</si>
  <si>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</si>
  <si>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</si>
  <si>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</si>
  <si>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</si>
  <si>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</si>
  <si>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</si>
  <si>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</si>
  <si>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</si>
  <si>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</si>
  <si>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</si>
  <si>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</si>
  <si>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</si>
  <si>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</si>
  <si>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</si>
  <si>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</si>
  <si>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</si>
  <si>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</si>
  <si>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</si>
  <si>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</si>
  <si>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</si>
  <si>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</si>
  <si>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</si>
  <si>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</si>
  <si>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</si>
  <si>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</si>
  <si>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</si>
  <si>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</si>
  <si>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</si>
  <si>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</si>
  <si>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</si>
  <si>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</si>
  <si>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</si>
  <si>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</si>
  <si>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</si>
  <si>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</si>
  <si>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</si>
  <si>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</si>
  <si>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</si>
  <si>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</si>
  <si>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</si>
  <si>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</si>
  <si>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</si>
  <si>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</si>
  <si>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</si>
  <si>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</si>
  <si>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</si>
  <si>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</si>
  <si>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</si>
  <si>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</si>
  <si>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</si>
  <si>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</si>
  <si>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</si>
  <si>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</si>
  <si>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</si>
  <si>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</si>
  <si>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</si>
  <si>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</si>
  <si>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</si>
  <si>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</si>
  <si>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</si>
  <si>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</si>
  <si>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</si>
  <si>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</si>
  <si>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</si>
  <si>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</si>
  <si>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</si>
  <si>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</si>
  <si>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</si>
  <si>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</si>
  <si>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</si>
  <si>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</si>
  <si>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</si>
  <si>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</si>
  <si>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</si>
  <si>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</si>
  <si>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</si>
  <si>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</si>
  <si>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</si>
  <si>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</si>
  <si>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</si>
  <si>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</si>
  <si>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</si>
  <si>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</si>
  <si>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</si>
  <si>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</si>
  <si>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</si>
  <si>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</si>
  <si>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</si>
  <si>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</si>
  <si>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</si>
  <si>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</si>
  <si>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</si>
  <si>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Бруто</t>
  </si>
  <si>
    <t>Исправка вредности</t>
  </si>
  <si>
    <t>Нето</t>
  </si>
  <si>
    <t>6 
(4-5)</t>
  </si>
  <si>
    <t>0063;0064;0065;0067</t>
  </si>
  <si>
    <t>0028;0029;0030;0033;0035;0036</t>
  </si>
  <si>
    <t>0025;0026;0027</t>
  </si>
  <si>
    <t>ПОТРАЖИВАЊА ЗА ПРОДАТЕ ПРОИЗВОДЕ, РОБУ И УСЛУГЕ И ДАТИ АВАНСИ</t>
  </si>
  <si>
    <t>0009;0018;0023;0037;0038;0040;0050;0052;0054;0056;0058</t>
  </si>
  <si>
    <t xml:space="preserve">Потраживања од привредних друштава </t>
  </si>
  <si>
    <t>Остала потраживања за продате производе, робу и услуге и дате авансе</t>
  </si>
  <si>
    <t>0039;0041;0059;0060;0070</t>
  </si>
  <si>
    <t>Потраживања од државних органа и организација и јединица локалне самоуправе</t>
  </si>
  <si>
    <t>0444;0445;0446;0449</t>
  </si>
  <si>
    <t>Примљени кредити и зајмови од привредних друштава</t>
  </si>
  <si>
    <t>Примљени кредити и зајмови од финансијских институција</t>
  </si>
  <si>
    <t>Остали примљени кредити и зајмови</t>
  </si>
  <si>
    <t>6.4</t>
  </si>
  <si>
    <t>Обавезе по краткорочним хартијама од вредности</t>
  </si>
  <si>
    <t>0434;0435;0437;0439;0440</t>
  </si>
  <si>
    <t>Остали примљени кредити и зајмови и дугорочне обавезе</t>
  </si>
  <si>
    <t>ОСНОВНИ КАПИТАЛ</t>
  </si>
  <si>
    <t>0403;0404;0405;0406;0407;0408;0410</t>
  </si>
  <si>
    <t>Основни капитал у власништву републичких органа и организација</t>
  </si>
  <si>
    <t>Основни капитал у власништву јединица локалне самоуправе и аутономне покрајине</t>
  </si>
  <si>
    <t>Основни капитал у власништву осталих оснивача</t>
  </si>
  <si>
    <t>0450;0452;0454;0456;0458</t>
  </si>
  <si>
    <t xml:space="preserve">Обавезе према привредним друштвима </t>
  </si>
  <si>
    <t>0459;0460;0461;0462</t>
  </si>
  <si>
    <t>Обавезе према привредним друштвима</t>
  </si>
  <si>
    <t xml:space="preserve">Обавезе према републичким органима и организацијама и јединицама локалне самоуправе </t>
  </si>
  <si>
    <t>Остале обавезе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</si>
  <si>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</si>
  <si>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</si>
  <si>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</si>
  <si>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</si>
  <si>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</si>
  <si>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</si>
  <si>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</si>
  <si>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</si>
  <si>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</si>
  <si>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</si>
  <si>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I квартал</t>
  </si>
  <si>
    <t>II квартал</t>
  </si>
  <si>
    <t>III квартал</t>
  </si>
  <si>
    <t>IV квартал</t>
  </si>
  <si>
    <t>Укупно</t>
  </si>
  <si>
    <t>М.П.</t>
  </si>
  <si>
    <t>Овлашћено лице: ____________________________________</t>
  </si>
  <si>
    <t xml:space="preserve">Неутрошено </t>
  </si>
  <si>
    <t>4 (2-3)</t>
  </si>
  <si>
    <t>УКУПНО</t>
  </si>
  <si>
    <t>Уговорени износ кредита</t>
  </si>
  <si>
    <t>Нето добит</t>
  </si>
  <si>
    <t>Износ уплаћен у буџет по основу добити из претходне године</t>
  </si>
  <si>
    <t>Правни основ</t>
  </si>
  <si>
    <t>Пословна година</t>
  </si>
  <si>
    <t>Износ уплаћен у буџет по основу добити из претходних година (нераспоређена добит)</t>
  </si>
  <si>
    <t>Датум уплате</t>
  </si>
  <si>
    <t>Година уплате у буџет</t>
  </si>
  <si>
    <t>* претходна година</t>
  </si>
  <si>
    <t>НЕТО ДОБИТ - претходне уплате</t>
  </si>
  <si>
    <t>НЕТО ДОБИТ - план уплате у текућој години</t>
  </si>
  <si>
    <t>Нето добит у претходној години</t>
  </si>
  <si>
    <t>Планирана динамика уплате у текућој години</t>
  </si>
  <si>
    <t>Планирани износ уплате нераспоређене добити</t>
  </si>
  <si>
    <t>Укупно уплаћено у буџет 
10=4+7</t>
  </si>
  <si>
    <t>Правни основ (број одлуке Владе)</t>
  </si>
  <si>
    <t>Планирани износ уплате нето добити из претходне године</t>
  </si>
  <si>
    <t>Укупно 
6=2+4</t>
  </si>
  <si>
    <t>Образац 7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</si>
  <si>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</si>
  <si>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</si>
  <si>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</si>
  <si>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</si>
  <si>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</si>
  <si>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</si>
  <si>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</si>
  <si>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</si>
  <si>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</si>
  <si>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Образац 1</t>
  </si>
  <si>
    <t>ИЗВЕШТАЈ О ИНВЕСТИЦИЈАМА</t>
  </si>
  <si>
    <t>Образац 11</t>
  </si>
  <si>
    <t>Гаранција државе
Да/Не</t>
  </si>
  <si>
    <t>Износ неутрошених средстава из ранијих година (у односу на претходну)</t>
  </si>
  <si>
    <t>Број ангажованих по основу уговора (рад ван радног односа)</t>
  </si>
  <si>
    <t>Остали приходи из буџета*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</si>
  <si>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</si>
  <si>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</si>
  <si>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</si>
  <si>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</si>
  <si>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Индекс реализације 
IV квартал/план текућа година</t>
  </si>
  <si>
    <t>Образац 1А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</si>
  <si>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</si>
  <si>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</si>
  <si>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</si>
  <si>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</si>
  <si>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</si>
  <si>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</si>
  <si>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 xml:space="preserve">               Спортске активносити</t>
  </si>
  <si>
    <t xml:space="preserve">                                            Овлашћено лице: ___________________________________</t>
  </si>
  <si>
    <t>Овлашћено лице: ___________________________</t>
  </si>
  <si>
    <t xml:space="preserve">                               Овлашћено лице: ____________________________________</t>
  </si>
  <si>
    <t xml:space="preserve">                                                    Овлашћено лице: ____________________________________</t>
  </si>
  <si>
    <t xml:space="preserve">                                                                                              М.П.</t>
  </si>
  <si>
    <t xml:space="preserve">                                  Овлашћено лице: _______________________________</t>
  </si>
  <si>
    <t>ж</t>
  </si>
  <si>
    <t>Oвлашћено лице: __________________________</t>
  </si>
  <si>
    <t>III НЕТО ГУБИТАК КОЈИ ПРИПАДА МАЊИНСКИМ УЛАГАЧИМА</t>
  </si>
  <si>
    <t>IV НЕТО ГУБИТАК КОЈИ ПРИПАДА ВЕЋИНСКОМ ВЛАСНИКУ</t>
  </si>
  <si>
    <t>009</t>
  </si>
  <si>
    <t>16.</t>
  </si>
  <si>
    <t>17.</t>
  </si>
  <si>
    <t>18.</t>
  </si>
  <si>
    <t>19.</t>
  </si>
  <si>
    <t>Mala potrosnja domacinstva - JS - energetnt</t>
  </si>
  <si>
    <t>Mala potrosnja ostali - JS energent</t>
  </si>
  <si>
    <t>Vanvrsna potrosnja - K1 - energent JS</t>
  </si>
  <si>
    <t>Ravnomerna potrosnja - K1 - energent JS</t>
  </si>
  <si>
    <t>Neravnomerna potrosnja - K1- energent JS</t>
  </si>
  <si>
    <t>Vanvrsna potrosnja  - K2 - energent JS</t>
  </si>
  <si>
    <t>Ravnomerna potrosnja - K2 - energent  JS</t>
  </si>
  <si>
    <t>Neravnomerna potrosnja - K2 - energent JS</t>
  </si>
  <si>
    <t>Vanvrsna potrosnja K1 - kapacitet JS - SNABD.</t>
  </si>
  <si>
    <t>Ravnomerna potrosnja K1 - kapacitet JS - SNABD.</t>
  </si>
  <si>
    <t>Neravnomerna potrosnja K1 - kapacitet  JS - SNABD.</t>
  </si>
  <si>
    <t>Vanvrsna potrosnja K2 - kapacitet JS - SNABDEV.</t>
  </si>
  <si>
    <t>Ravnomerna potrosnja K2 - kapacitet JS  - SNABD.</t>
  </si>
  <si>
    <t>Neravnomerna potrosnja K2 - kapacitet  JS - SNABD.</t>
  </si>
  <si>
    <t>40-1060/2014-I</t>
  </si>
  <si>
    <t>40-728/2015-I</t>
  </si>
  <si>
    <t>27.05.2015.</t>
  </si>
  <si>
    <t>Готовина</t>
  </si>
  <si>
    <t>ПЛАТНЕ КАРТИЦЕ</t>
  </si>
  <si>
    <t>чекови</t>
  </si>
  <si>
    <t>пазар у благајни</t>
  </si>
  <si>
    <t>Текући рачун  - динарски</t>
  </si>
  <si>
    <t>ЕФГ БАНКА</t>
  </si>
  <si>
    <t>БАНКА ИНТЕЗА</t>
  </si>
  <si>
    <t>КОМЕРЦИЈАЛНА БАНКА</t>
  </si>
  <si>
    <t>АИК БАНКА</t>
  </si>
  <si>
    <t>Текући рачун - буџет</t>
  </si>
  <si>
    <t>УПРАВА ЗА ЈАВНА ПЛАЋАЊА</t>
  </si>
  <si>
    <t>40-521/2016-I</t>
  </si>
  <si>
    <t>30.12.2013.</t>
  </si>
  <si>
    <t>40-762/2013-I</t>
  </si>
  <si>
    <t>Naknada po mestu isporuke - K1 - JS - SNABDEV.</t>
  </si>
  <si>
    <t>Naknada po mestu isporuke - K2 - JS - SNABDEV.</t>
  </si>
  <si>
    <t>Snabdevanje potrosaci K1 - energent</t>
  </si>
  <si>
    <t>Snabdevanje potrosaci K2 - energent</t>
  </si>
  <si>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</si>
  <si>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</si>
  <si>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</si>
  <si>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</si>
  <si>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</si>
  <si>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</si>
  <si>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</si>
  <si>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</si>
  <si>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</si>
  <si>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</si>
  <si>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</si>
  <si>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</si>
  <si>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</si>
  <si>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</si>
  <si>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</si>
  <si>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</si>
  <si>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</si>
  <si>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</si>
  <si>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</si>
  <si>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</si>
  <si>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</si>
  <si>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</si>
  <si>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</si>
  <si>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</si>
  <si>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</si>
  <si>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</si>
  <si>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</si>
  <si>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</si>
  <si>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</si>
  <si>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</si>
  <si>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</si>
  <si>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</si>
  <si>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</si>
  <si>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</si>
  <si>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</si>
  <si>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</si>
  <si>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</si>
  <si>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</si>
  <si>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</si>
  <si>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</si>
  <si>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</si>
  <si>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</si>
  <si>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</si>
  <si>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</si>
  <si>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</si>
  <si>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</si>
  <si>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</si>
  <si>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</si>
  <si>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</si>
  <si>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</si>
  <si>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</si>
  <si>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</si>
  <si>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</si>
  <si>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</si>
  <si>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</si>
  <si>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</si>
  <si>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</si>
  <si>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</si>
  <si>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</si>
  <si>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</si>
  <si>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</si>
  <si>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</si>
  <si>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</si>
  <si>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</si>
  <si>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</si>
  <si>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</si>
  <si>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</si>
  <si>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</si>
  <si>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</si>
  <si>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</si>
  <si>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</si>
  <si>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</si>
  <si>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</si>
  <si>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</si>
  <si>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</si>
  <si>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</si>
  <si>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М.П. </t>
  </si>
  <si>
    <t xml:space="preserve">            Oвлашћено лице ______________________</t>
  </si>
  <si>
    <t>Oвлашћено лице: ___________________________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</si>
  <si>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</si>
  <si>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</si>
  <si>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</si>
  <si>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</si>
  <si>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</si>
  <si>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</si>
  <si>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</si>
  <si>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</si>
  <si>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</si>
  <si>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</si>
  <si>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</si>
  <si>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</si>
  <si>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</si>
  <si>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</si>
  <si>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</si>
  <si>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</si>
  <si>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</si>
  <si>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Група рачуна, рачун</t>
  </si>
  <si>
    <t>П О З И Ц И Ј А</t>
  </si>
  <si>
    <t>АКТИВА</t>
  </si>
  <si>
    <t>012</t>
  </si>
  <si>
    <t>14</t>
  </si>
  <si>
    <t>24</t>
  </si>
  <si>
    <t>29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</si>
  <si>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</si>
  <si>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</si>
  <si>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</si>
  <si>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</si>
  <si>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</si>
  <si>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</si>
  <si>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</si>
  <si>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</si>
  <si>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</si>
  <si>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</si>
  <si>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</si>
  <si>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</si>
  <si>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</si>
  <si>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</si>
  <si>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</si>
  <si>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</si>
  <si>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</si>
  <si>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</si>
  <si>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</si>
  <si>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</si>
  <si>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</si>
  <si>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</si>
  <si>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</si>
  <si>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</si>
  <si>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</si>
  <si>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</si>
  <si>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</si>
  <si>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</si>
  <si>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</si>
  <si>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</si>
  <si>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</si>
  <si>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</si>
  <si>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</si>
  <si>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</si>
  <si>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</si>
  <si>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</si>
  <si>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</si>
  <si>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</si>
  <si>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</si>
  <si>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</si>
  <si>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</si>
  <si>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</si>
  <si>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</si>
  <si>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</si>
  <si>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</si>
  <si>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</si>
  <si>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</si>
  <si>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</si>
  <si>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</si>
  <si>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</si>
  <si>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</si>
  <si>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</si>
  <si>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</si>
  <si>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</si>
  <si>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</si>
  <si>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</si>
  <si>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</si>
  <si>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</si>
  <si>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</si>
  <si>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</si>
  <si>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</si>
  <si>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</si>
  <si>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навести основ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</si>
  <si>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</si>
  <si>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</si>
  <si>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</si>
  <si>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</si>
  <si>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</si>
  <si>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</si>
  <si>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</si>
  <si>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</si>
  <si>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</si>
  <si>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</si>
  <si>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</si>
  <si>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</si>
  <si>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</si>
  <si>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</si>
  <si>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</si>
  <si>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011</t>
  </si>
  <si>
    <t>2.4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</si>
  <si>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</si>
  <si>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</si>
  <si>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</si>
  <si>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</si>
  <si>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</si>
  <si>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</si>
  <si>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</si>
  <si>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016</t>
  </si>
  <si>
    <t>Потраживања од сектора становништва</t>
  </si>
  <si>
    <t>Потраживања од јавних предузећа</t>
  </si>
  <si>
    <t>Остала потраживања</t>
  </si>
  <si>
    <t>ОСТАЛА ПОТРАЖИВАЊА</t>
  </si>
  <si>
    <t>КРАТКОРОЧНЕ ФИНАНСИЈСКЕ ОБАВЕЗЕ</t>
  </si>
  <si>
    <t>6.2</t>
  </si>
  <si>
    <t>6.3</t>
  </si>
  <si>
    <t>ДУГОРОЧНИ КРЕДИТИ И ОСТАЛЕ ДУГОРОЧНЕ ОБАВЕЗЕ</t>
  </si>
  <si>
    <t>7.2</t>
  </si>
  <si>
    <t>7.3</t>
  </si>
  <si>
    <t>ОБАВЕЗЕ ИЗ ПОСЛОВАЊА</t>
  </si>
  <si>
    <t>Обавезе према сектору становништва</t>
  </si>
  <si>
    <t>Обавезе према јавним предузећима</t>
  </si>
  <si>
    <t xml:space="preserve">Остале обавезе из пословања </t>
  </si>
  <si>
    <t xml:space="preserve">ОСТАЛЕ ОБАВЕЗЕ 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</si>
  <si>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</si>
  <si>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</si>
  <si>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</si>
  <si>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</si>
  <si>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</si>
  <si>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</si>
  <si>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</si>
  <si>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</si>
  <si>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</si>
  <si>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</si>
  <si>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</si>
  <si>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</si>
  <si>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</si>
  <si>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</si>
  <si>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</si>
  <si>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</si>
  <si>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</si>
  <si>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</si>
  <si>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</si>
  <si>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</si>
  <si>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</si>
  <si>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</si>
  <si>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</si>
  <si>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</si>
  <si>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</si>
  <si>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</si>
  <si>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</si>
  <si>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</si>
  <si>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</si>
  <si>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</si>
  <si>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</si>
  <si>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</si>
  <si>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</si>
  <si>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</si>
  <si>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</si>
  <si>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</si>
  <si>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</si>
  <si>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</si>
  <si>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</si>
  <si>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</si>
  <si>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</si>
  <si>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</si>
  <si>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</si>
  <si>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</si>
  <si>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</si>
  <si>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</si>
  <si>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</si>
  <si>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</si>
  <si>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</si>
  <si>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</si>
  <si>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</si>
  <si>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</si>
  <si>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</si>
  <si>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</si>
  <si>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</si>
  <si>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</si>
  <si>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</si>
  <si>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</si>
  <si>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</si>
  <si>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</si>
  <si>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</si>
  <si>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</si>
  <si>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</si>
  <si>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</si>
  <si>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</si>
  <si>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</si>
  <si>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</si>
  <si>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Овлашћено лице___________________________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</si>
  <si>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</si>
  <si>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</si>
  <si>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</si>
  <si>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Индекс 
 период дд.мм.гг/ текућа година </t>
  </si>
  <si>
    <t>Плански курс:_______________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</si>
  <si>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</si>
  <si>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</si>
  <si>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</si>
  <si>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</si>
  <si>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</si>
  <si>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</si>
  <si>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</si>
  <si>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</si>
  <si>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</si>
  <si>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</si>
  <si>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</si>
  <si>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</si>
  <si>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</si>
  <si>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</si>
  <si>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</si>
  <si>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</si>
  <si>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</si>
  <si>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</si>
  <si>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</si>
  <si>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</si>
  <si>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</si>
  <si>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</si>
  <si>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</si>
  <si>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</si>
  <si>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</si>
  <si>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</si>
  <si>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</si>
  <si>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</si>
  <si>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</si>
  <si>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</si>
  <si>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</si>
  <si>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</si>
  <si>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</si>
  <si>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</si>
  <si>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</si>
  <si>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</si>
  <si>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</si>
  <si>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</si>
  <si>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</si>
  <si>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</si>
  <si>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</si>
  <si>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</si>
  <si>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</si>
  <si>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</si>
  <si>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</si>
  <si>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</si>
  <si>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</si>
  <si>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</si>
  <si>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</si>
  <si>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</si>
  <si>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</si>
  <si>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</si>
  <si>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</si>
  <si>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</si>
  <si>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</si>
  <si>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</si>
  <si>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</si>
  <si>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</si>
  <si>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</si>
  <si>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</si>
  <si>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</si>
  <si>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</si>
  <si>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</si>
  <si>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</si>
  <si>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</si>
  <si>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</si>
  <si>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</si>
  <si>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</si>
  <si>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</si>
  <si>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</si>
  <si>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</si>
  <si>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</si>
  <si>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</si>
  <si>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</si>
  <si>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</si>
  <si>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</si>
  <si>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</si>
  <si>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</si>
  <si>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</si>
  <si>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</si>
  <si>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</si>
  <si>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</si>
  <si>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</si>
  <si>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</si>
  <si>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</si>
  <si>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</si>
  <si>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</si>
  <si>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</si>
  <si>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</si>
  <si>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</si>
  <si>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</si>
  <si>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</si>
  <si>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</si>
  <si>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</si>
  <si>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</si>
  <si>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</si>
  <si>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</si>
  <si>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</si>
  <si>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</si>
  <si>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</si>
  <si>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</si>
  <si>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</si>
  <si>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</si>
  <si>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</si>
  <si>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</si>
  <si>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</si>
  <si>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</si>
  <si>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</si>
  <si>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</si>
  <si>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</si>
  <si>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</si>
  <si>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</si>
  <si>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</si>
  <si>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</si>
  <si>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</si>
  <si>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</si>
  <si>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</si>
  <si>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</si>
  <si>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</si>
  <si>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</si>
  <si>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</si>
  <si>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</si>
  <si>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</si>
  <si>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</si>
  <si>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</si>
  <si>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</si>
  <si>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</si>
  <si>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</si>
  <si>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</si>
  <si>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</si>
  <si>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</si>
  <si>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</si>
  <si>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</si>
  <si>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</si>
  <si>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</si>
  <si>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</si>
  <si>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</si>
  <si>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</si>
  <si>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</si>
  <si>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</si>
  <si>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</si>
  <si>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</si>
  <si>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</si>
  <si>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</si>
  <si>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</si>
  <si>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</si>
  <si>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</si>
  <si>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</si>
  <si>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</si>
  <si>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</si>
  <si>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</si>
  <si>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</si>
  <si>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</si>
  <si>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</si>
  <si>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</si>
  <si>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</si>
  <si>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</si>
  <si>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</si>
  <si>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</si>
  <si>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</si>
  <si>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</si>
  <si>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</si>
  <si>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</si>
  <si>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</si>
  <si>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</si>
  <si>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</si>
  <si>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</si>
  <si>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</si>
  <si>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</si>
  <si>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</si>
  <si>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</si>
  <si>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</si>
  <si>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</si>
  <si>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</si>
  <si>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</si>
  <si>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</si>
  <si>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</si>
  <si>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</si>
  <si>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</si>
  <si>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</si>
  <si>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</si>
  <si>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</si>
  <si>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</si>
  <si>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</si>
  <si>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</si>
  <si>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</si>
  <si>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</si>
  <si>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</si>
  <si>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</si>
  <si>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</si>
  <si>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</si>
  <si>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</si>
  <si>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</si>
  <si>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</si>
  <si>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</si>
  <si>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</si>
  <si>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</si>
  <si>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</si>
  <si>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</si>
  <si>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</si>
  <si>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</si>
  <si>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</si>
  <si>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</si>
  <si>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</si>
  <si>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</si>
  <si>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</si>
  <si>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</si>
  <si>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</si>
  <si>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</si>
  <si>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</si>
  <si>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</si>
  <si>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</si>
  <si>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</si>
  <si>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</si>
  <si>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</si>
  <si>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</si>
  <si>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</si>
  <si>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</si>
  <si>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</si>
  <si>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</si>
  <si>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</si>
  <si>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</si>
  <si>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</si>
  <si>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</si>
  <si>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</si>
  <si>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</si>
  <si>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</si>
  <si>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</si>
  <si>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</si>
  <si>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</si>
  <si>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</si>
  <si>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</si>
  <si>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</si>
  <si>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</si>
  <si>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</si>
  <si>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</si>
  <si>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</si>
  <si>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</si>
  <si>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</si>
  <si>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</si>
  <si>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</si>
  <si>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</si>
  <si>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</si>
  <si>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</si>
  <si>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</si>
  <si>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</si>
  <si>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</si>
  <si>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</si>
  <si>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</si>
  <si>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</si>
  <si>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</si>
  <si>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</si>
  <si>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</si>
  <si>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Предузеће: јавно предузеће за дистрибуцију гаса Ингас јп Инђија</t>
  </si>
  <si>
    <t>Матични број:08190135</t>
  </si>
  <si>
    <t>У складу са Одлуко СО Инђија о максималном броју запослених а због потребе попуне постојећих радних места</t>
  </si>
  <si>
    <t>у 000 дин</t>
  </si>
  <si>
    <t xml:space="preserve">Назив инвестиционог улагања </t>
  </si>
  <si>
    <t>Извор средстава¹</t>
  </si>
  <si>
    <t>Година почетка финансирања</t>
  </si>
  <si>
    <t>Година завршетка финансирања</t>
  </si>
  <si>
    <t xml:space="preserve">Укупна вредност </t>
  </si>
  <si>
    <t>Износ инвестиционог улагања закључно са претходном годином</t>
  </si>
  <si>
    <t>Укупно:</t>
  </si>
  <si>
    <t>¹1 - сопствена средства; 2 - удружена средства; 3 - финансијски кредити (искључујући оперативни лизинг); 4 - из средстава државних органа и органа локалне самоуправе;</t>
  </si>
  <si>
    <t>Текућа година - укупно</t>
  </si>
  <si>
    <t xml:space="preserve">План  </t>
  </si>
  <si>
    <t xml:space="preserve">Реализација  </t>
  </si>
  <si>
    <t>Матични број: 08190135</t>
  </si>
  <si>
    <t>Предузеће: Јавно предузеће за дистрибуцију гаса Ингас јп Инђија</t>
  </si>
  <si>
    <t>Предузеће:Јавно предузеће за дистрибуцију гаса Ингас јп Инђија</t>
  </si>
  <si>
    <t>Предузеће:Јавно предуезће за дистрибуцију гаса Ингас јп Инђија</t>
  </si>
  <si>
    <t>Предузеће:_Јавно предузеће за дистрибуцију гаса Ингас јп Инђија_______________________</t>
  </si>
  <si>
    <t>Матични број:_08190135________________________</t>
  </si>
  <si>
    <t>Овлашћено лице: _________________________</t>
  </si>
  <si>
    <t>Напомена: исказане цене су без ПДВ-а.</t>
  </si>
  <si>
    <t>текуће активности</t>
  </si>
  <si>
    <t>за текуће активности</t>
  </si>
  <si>
    <t>023-33/2017-I-1</t>
  </si>
  <si>
    <t>2017*</t>
  </si>
  <si>
    <t>Датум:</t>
  </si>
  <si>
    <t xml:space="preserve">КУД Бранко Радичевић </t>
  </si>
  <si>
    <t>40-902/2018-I</t>
  </si>
  <si>
    <t xml:space="preserve">Индекс 
 период дд.мм.гг/ план квартал година </t>
  </si>
  <si>
    <t>Индекс период дд.мм.гг / програм квартал година</t>
  </si>
  <si>
    <t xml:space="preserve">Индекс 
 период дд.мм.гг/ програм квартал година </t>
  </si>
  <si>
    <t>пријем запослених у радни однос</t>
  </si>
  <si>
    <t>престанак ангажовања по уговору</t>
  </si>
  <si>
    <t>БАНКА ПОШТАНСКА ШТЕДИОНИЦА</t>
  </si>
  <si>
    <t>Стање кредитне задужености 
на 31.12.2018. године у оригиналној валути</t>
  </si>
  <si>
    <t>25.02.2019.</t>
  </si>
  <si>
    <t>Претходна година
2018.</t>
  </si>
  <si>
    <t>План за период 01.01-31.03.2019.</t>
  </si>
  <si>
    <t>Стање кредитне задужености 
на 30.06.2019. године у динарима</t>
  </si>
  <si>
    <t>Синдик.орг.запослених</t>
  </si>
  <si>
    <t>престанак рад. односа због отказа запосленог</t>
  </si>
  <si>
    <t>КУД Паја Зарић Н.Карлови</t>
  </si>
  <si>
    <t>трошк.организ.фестивала фол.</t>
  </si>
  <si>
    <t>ФК Хајдук Бешка</t>
  </si>
  <si>
    <t xml:space="preserve">престанак радн.односа због отказа </t>
  </si>
  <si>
    <t>престанак рад.односа због вишка запослених</t>
  </si>
  <si>
    <t>Реализација 
01.01-31.12.2019.      Претходна година</t>
  </si>
  <si>
    <t>План за
01.01-31.12.2020.             Текућа година</t>
  </si>
  <si>
    <t xml:space="preserve">Стање на дан 
31.12.2019.
</t>
  </si>
  <si>
    <t xml:space="preserve">Планирано стање 
на дан 31.12.2020. </t>
  </si>
  <si>
    <t>31.12.2019. (претходна година)</t>
  </si>
  <si>
    <t>31.03.2020.</t>
  </si>
  <si>
    <t>30.06.2020.</t>
  </si>
  <si>
    <t>30.09.2020.</t>
  </si>
  <si>
    <t>31.12.2020..</t>
  </si>
  <si>
    <t>Стање на дан 31.12.2019. године*</t>
  </si>
  <si>
    <t>01.01.-31.03.2020</t>
  </si>
  <si>
    <t>01.01.-30.06.2020</t>
  </si>
  <si>
    <t>01.01.-30.09.2020</t>
  </si>
  <si>
    <t>01.01.-31.12.2020</t>
  </si>
  <si>
    <t>Планин.клуб Железничар</t>
  </si>
  <si>
    <t>Удруженје ИНВИКТУС</t>
  </si>
  <si>
    <t>Сав,инвал.рада Војводине</t>
  </si>
  <si>
    <t>Дом здр. Мика Павловић</t>
  </si>
  <si>
    <t>опрем.амбул.у Н.Сланкамену</t>
  </si>
  <si>
    <t>Карат.кл.Железничар</t>
  </si>
  <si>
    <t>ФК Ламбо Инђија</t>
  </si>
  <si>
    <t>Устан.Спортски цент.</t>
  </si>
  <si>
    <t>кар.за отв.базен</t>
  </si>
  <si>
    <t>Одбојкаш.клуб Инђија</t>
  </si>
  <si>
    <t xml:space="preserve">учешће на фестивалима </t>
  </si>
  <si>
    <t>покриће трошкова</t>
  </si>
  <si>
    <t>покр.трошкова рада</t>
  </si>
  <si>
    <t>функ.школе фудбала</t>
  </si>
  <si>
    <t>Датум: 20.07.2020.</t>
  </si>
  <si>
    <t>40-1023-1/2019-I</t>
  </si>
  <si>
    <t>28.05.2020.</t>
  </si>
  <si>
    <t>20.10.2020.</t>
  </si>
  <si>
    <t>Датум: 20.10.2020.</t>
  </si>
  <si>
    <t>БИЛАНС УСПЕХА у периоду __01.01.2020.-30.09.2020._____________</t>
  </si>
  <si>
    <t>БИЛАНС СТАЊА  на дан 30.09.2020.</t>
  </si>
  <si>
    <t>01.01.2020.-30.09.2020.</t>
  </si>
  <si>
    <t>у периоду од 01.01. до 30.09.2020. године</t>
  </si>
  <si>
    <t>01.01.20.-30.09.2020.</t>
  </si>
  <si>
    <t>Стање на дан 30.09.2020. године**</t>
  </si>
  <si>
    <t>Датум:  20.10.2020.</t>
  </si>
  <si>
    <t>Стонот.клуб Железнич.</t>
  </si>
  <si>
    <t>РК Хајдук Бешка</t>
  </si>
  <si>
    <t>Удр.Карлова Бара</t>
  </si>
  <si>
    <t>Прекршајни суд Инђија</t>
  </si>
  <si>
    <t>Црвени крст Инђија</t>
  </si>
  <si>
    <t>Удруж.параплергичара</t>
  </si>
  <si>
    <t>реализација пројекта</t>
  </si>
  <si>
    <t>тр.реализ.програм.активности</t>
  </si>
  <si>
    <t>набавка штампача са скенером</t>
  </si>
  <si>
    <t>учешће на кампу</t>
  </si>
  <si>
    <t>Куд Соко Инђија</t>
  </si>
  <si>
    <t>набавка ношњи</t>
  </si>
  <si>
    <t>учешће на такмич.</t>
  </si>
  <si>
    <t>радови на уређењу Пинц.баре</t>
  </si>
  <si>
    <t>за текуће активнос</t>
  </si>
  <si>
    <t xml:space="preserve">такмичење и рад </t>
  </si>
  <si>
    <t>фукционисање клуб.</t>
  </si>
  <si>
    <t>2020</t>
  </si>
  <si>
    <t>Набавка и уградња паметних "SMART" мерача и модула за даљинско очитавање</t>
  </si>
  <si>
    <t>Набавка модула и сервера за дањинско очитавање код великих потрошача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</si>
</sst>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_);\(#,##0.0\)"/>
    <numFmt numFmtId="189" formatCode="dd/mm/yyyy/"/>
    <numFmt numFmtId="190" formatCode="###########"/>
    <numFmt numFmtId="191" formatCode="[$-81A]d\.\ mmmm\ yyyy"/>
    <numFmt numFmtId="192" formatCode="0.0"/>
  </numFmts>
  <fonts count="6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trike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89" fontId="1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9" fontId="12" fillId="32" borderId="10" xfId="57" applyNumberFormat="1" applyFont="1" applyFill="1" applyBorder="1" applyAlignment="1">
      <alignment horizontal="center"/>
      <protection/>
    </xf>
    <xf numFmtId="0" fontId="12" fillId="32" borderId="10" xfId="57" applyFont="1" applyFill="1" applyBorder="1" applyAlignment="1">
      <alignment horizontal="left" vertical="center" wrapText="1"/>
      <protection/>
    </xf>
    <xf numFmtId="49" fontId="12" fillId="32" borderId="10" xfId="57" applyNumberFormat="1" applyFont="1" applyFill="1" applyBorder="1" applyAlignment="1">
      <alignment horizontal="center" vertical="center" wrapText="1"/>
      <protection/>
    </xf>
    <xf numFmtId="0" fontId="12" fillId="32" borderId="10" xfId="57" applyFont="1" applyFill="1" applyBorder="1" applyAlignment="1">
      <alignment/>
      <protection/>
    </xf>
    <xf numFmtId="0" fontId="12" fillId="32" borderId="10" xfId="57" applyFont="1" applyFill="1" applyBorder="1" applyAlignment="1">
      <alignment horizontal="left" wrapText="1"/>
      <protection/>
    </xf>
    <xf numFmtId="0" fontId="12" fillId="32" borderId="10" xfId="57" applyFont="1" applyFill="1" applyBorder="1" applyAlignment="1">
      <alignment horizontal="left"/>
      <protection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wrapText="1"/>
    </xf>
    <xf numFmtId="0" fontId="12" fillId="32" borderId="10" xfId="57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right" wrapText="1"/>
    </xf>
    <xf numFmtId="1" fontId="12" fillId="0" borderId="10" xfId="0" applyNumberFormat="1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 quotePrefix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1" fontId="14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 wrapText="1"/>
    </xf>
    <xf numFmtId="1" fontId="14" fillId="0" borderId="10" xfId="0" applyNumberFormat="1" applyFont="1" applyFill="1" applyBorder="1" applyAlignment="1" applyProtection="1">
      <alignment horizontal="right" vertical="center"/>
      <protection/>
    </xf>
    <xf numFmtId="1" fontId="14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16" xfId="0" applyNumberFormat="1" applyFont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2" fontId="12" fillId="0" borderId="10" xfId="0" applyNumberFormat="1" applyFont="1" applyFill="1" applyBorder="1" applyAlignment="1">
      <alignment horizontal="right" wrapText="1"/>
    </xf>
    <xf numFmtId="2" fontId="14" fillId="0" borderId="13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 quotePrefix="1">
      <alignment horizontal="right"/>
    </xf>
    <xf numFmtId="2" fontId="2" fillId="0" borderId="13" xfId="0" applyNumberFormat="1" applyFont="1" applyBorder="1" applyAlignment="1">
      <alignment wrapText="1"/>
    </xf>
    <xf numFmtId="2" fontId="12" fillId="0" borderId="10" xfId="0" applyNumberFormat="1" applyFont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 quotePrefix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57" applyFont="1" applyFill="1" applyBorder="1" applyAlignment="1">
      <alignment horizontal="center" vertical="center" wrapText="1"/>
      <protection/>
    </xf>
    <xf numFmtId="0" fontId="5" fillId="32" borderId="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/>
    </xf>
    <xf numFmtId="0" fontId="12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/>
    </xf>
    <xf numFmtId="49" fontId="12" fillId="32" borderId="0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14" fillId="0" borderId="12" xfId="0" applyFont="1" applyBorder="1" applyAlignment="1">
      <alignment horizontal="center" vertical="center"/>
    </xf>
    <xf numFmtId="3" fontId="1" fillId="0" borderId="10" xfId="0" applyNumberFormat="1" applyFont="1" applyFill="1" applyBorder="1" applyAlignment="1" quotePrefix="1">
      <alignment horizontal="right" vertical="center" wrapText="1"/>
    </xf>
    <xf numFmtId="3" fontId="1" fillId="0" borderId="10" xfId="0" applyNumberFormat="1" applyFont="1" applyFill="1" applyBorder="1" applyAlignment="1" quotePrefix="1">
      <alignment horizontal="right"/>
    </xf>
    <xf numFmtId="3" fontId="11" fillId="0" borderId="10" xfId="0" applyNumberFormat="1" applyFont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26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22" xfId="0" applyFont="1" applyFill="1" applyBorder="1" applyAlignment="1">
      <alignment/>
    </xf>
    <xf numFmtId="0" fontId="22" fillId="0" borderId="22" xfId="0" applyFont="1" applyFill="1" applyBorder="1" applyAlignment="1">
      <alignment horizontal="right"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49" fontId="17" fillId="0" borderId="24" xfId="0" applyNumberFormat="1" applyFont="1" applyFill="1" applyBorder="1" applyAlignment="1" applyProtection="1">
      <alignment horizontal="center" vertical="center" wrapTex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right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9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0" fontId="22" fillId="0" borderId="29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 vertical="top"/>
    </xf>
    <xf numFmtId="2" fontId="5" fillId="0" borderId="10" xfId="0" applyNumberFormat="1" applyFont="1" applyFill="1" applyBorder="1" applyAlignment="1">
      <alignment horizontal="right" wrapText="1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8" fillId="0" borderId="10" xfId="0" applyNumberFormat="1" applyFont="1" applyBorder="1" applyAlignment="1">
      <alignment horizontal="right" vertical="center" wrapText="1"/>
    </xf>
    <xf numFmtId="2" fontId="18" fillId="0" borderId="13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3" fontId="1" fillId="0" borderId="16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1" fontId="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/>
    </xf>
    <xf numFmtId="0" fontId="22" fillId="32" borderId="25" xfId="0" applyFont="1" applyFill="1" applyBorder="1" applyAlignment="1">
      <alignment horizontal="right"/>
    </xf>
    <xf numFmtId="49" fontId="22" fillId="32" borderId="25" xfId="0" applyNumberFormat="1" applyFont="1" applyFill="1" applyBorder="1" applyAlignment="1">
      <alignment horizontal="right"/>
    </xf>
    <xf numFmtId="3" fontId="22" fillId="32" borderId="25" xfId="0" applyNumberFormat="1" applyFont="1" applyFill="1" applyBorder="1" applyAlignment="1">
      <alignment horizontal="right"/>
    </xf>
    <xf numFmtId="3" fontId="22" fillId="32" borderId="26" xfId="0" applyNumberFormat="1" applyFont="1" applyFill="1" applyBorder="1" applyAlignment="1">
      <alignment horizontal="right"/>
    </xf>
    <xf numFmtId="0" fontId="22" fillId="32" borderId="27" xfId="0" applyFont="1" applyFill="1" applyBorder="1" applyAlignment="1">
      <alignment horizontal="right"/>
    </xf>
    <xf numFmtId="49" fontId="22" fillId="32" borderId="27" xfId="0" applyNumberFormat="1" applyFont="1" applyFill="1" applyBorder="1" applyAlignment="1">
      <alignment horizontal="right"/>
    </xf>
    <xf numFmtId="3" fontId="22" fillId="32" borderId="27" xfId="0" applyNumberFormat="1" applyFont="1" applyFill="1" applyBorder="1" applyAlignment="1">
      <alignment horizontal="right"/>
    </xf>
    <xf numFmtId="3" fontId="22" fillId="32" borderId="32" xfId="0" applyNumberFormat="1" applyFont="1" applyFill="1" applyBorder="1" applyAlignment="1">
      <alignment horizontal="right"/>
    </xf>
    <xf numFmtId="3" fontId="22" fillId="32" borderId="33" xfId="0" applyNumberFormat="1" applyFont="1" applyFill="1" applyBorder="1" applyAlignment="1">
      <alignment horizontal="right"/>
    </xf>
    <xf numFmtId="3" fontId="22" fillId="32" borderId="34" xfId="0" applyNumberFormat="1" applyFont="1" applyFill="1" applyBorder="1" applyAlignment="1">
      <alignment horizontal="right"/>
    </xf>
    <xf numFmtId="3" fontId="22" fillId="32" borderId="35" xfId="0" applyNumberFormat="1" applyFont="1" applyFill="1" applyBorder="1" applyAlignment="1">
      <alignment horizontal="right"/>
    </xf>
    <xf numFmtId="3" fontId="22" fillId="32" borderId="36" xfId="0" applyNumberFormat="1" applyFont="1" applyFill="1" applyBorder="1" applyAlignment="1">
      <alignment horizontal="right"/>
    </xf>
    <xf numFmtId="3" fontId="22" fillId="32" borderId="19" xfId="0" applyNumberFormat="1" applyFont="1" applyFill="1" applyBorder="1" applyAlignment="1">
      <alignment horizontal="right"/>
    </xf>
    <xf numFmtId="3" fontId="22" fillId="32" borderId="13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22" fillId="32" borderId="14" xfId="0" applyNumberFormat="1" applyFont="1" applyFill="1" applyBorder="1" applyAlignment="1">
      <alignment horizontal="right"/>
    </xf>
    <xf numFmtId="3" fontId="22" fillId="32" borderId="37" xfId="0" applyNumberFormat="1" applyFont="1" applyFill="1" applyBorder="1" applyAlignment="1">
      <alignment/>
    </xf>
    <xf numFmtId="0" fontId="29" fillId="0" borderId="10" xfId="58" applyFont="1" applyBorder="1" applyAlignment="1">
      <alignment horizontal="left"/>
      <protection/>
    </xf>
    <xf numFmtId="2" fontId="2" fillId="0" borderId="1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/>
    </xf>
    <xf numFmtId="3" fontId="14" fillId="0" borderId="10" xfId="0" applyNumberFormat="1" applyFont="1" applyFill="1" applyBorder="1" applyAlignment="1">
      <alignment/>
    </xf>
    <xf numFmtId="14" fontId="12" fillId="32" borderId="0" xfId="0" applyNumberFormat="1" applyFont="1" applyFill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3" fontId="16" fillId="32" borderId="10" xfId="0" applyNumberFormat="1" applyFont="1" applyFill="1" applyBorder="1" applyAlignment="1">
      <alignment horizontal="right" vertical="center" wrapText="1"/>
    </xf>
    <xf numFmtId="0" fontId="2" fillId="32" borderId="0" xfId="0" applyFont="1" applyFill="1" applyAlignment="1">
      <alignment/>
    </xf>
    <xf numFmtId="0" fontId="27" fillId="32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0" fontId="5" fillId="0" borderId="38" xfId="0" applyNumberFormat="1" applyFont="1" applyBorder="1" applyAlignment="1">
      <alignment horizontal="center" vertical="center" wrapText="1"/>
    </xf>
    <xf numFmtId="190" fontId="5" fillId="0" borderId="14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0" xfId="57" applyFont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2" fillId="0" borderId="52" xfId="0" applyFont="1" applyFill="1" applyBorder="1" applyAlignment="1">
      <alignment horizontal="right" vertical="center"/>
    </xf>
    <xf numFmtId="0" fontId="22" fillId="0" borderId="53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/>
    </xf>
    <xf numFmtId="0" fontId="22" fillId="0" borderId="54" xfId="0" applyFont="1" applyFill="1" applyBorder="1" applyAlignment="1">
      <alignment horizontal="right"/>
    </xf>
    <xf numFmtId="0" fontId="22" fillId="0" borderId="53" xfId="0" applyFont="1" applyFill="1" applyBorder="1" applyAlignment="1">
      <alignment horizontal="right"/>
    </xf>
    <xf numFmtId="0" fontId="22" fillId="0" borderId="55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49" fontId="17" fillId="0" borderId="46" xfId="0" applyNumberFormat="1" applyFont="1" applyFill="1" applyBorder="1" applyAlignment="1" applyProtection="1">
      <alignment horizontal="center" vertical="center" wrapText="1"/>
      <protection/>
    </xf>
    <xf numFmtId="49" fontId="17" fillId="0" borderId="56" xfId="0" applyNumberFormat="1" applyFont="1" applyFill="1" applyBorder="1" applyAlignment="1" applyProtection="1">
      <alignment horizontal="center" vertical="center" wrapText="1"/>
      <protection/>
    </xf>
    <xf numFmtId="0" fontId="22" fillId="0" borderId="47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Донације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475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zoomScale="75" zoomScaleNormal="75" workbookViewId="0" topLeftCell="A27">
      <selection activeCell="G42" sqref="G42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4.42187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/>
    <row r="2" ht="24" customHeight="1">
      <c r="H2" s="19" t="s">
        <v>244</v>
      </c>
    </row>
    <row r="3" ht="15">
      <c r="A3" s="1" t="s">
        <v>863</v>
      </c>
    </row>
    <row r="4" ht="15">
      <c r="A4" s="1" t="s">
        <v>861</v>
      </c>
    </row>
    <row r="5" ht="15">
      <c r="A5" s="1"/>
    </row>
    <row r="6" spans="1:8" ht="17.25">
      <c r="A6" s="460" t="s">
        <v>927</v>
      </c>
      <c r="B6" s="460"/>
      <c r="C6" s="460"/>
      <c r="D6" s="460"/>
      <c r="E6" s="460"/>
      <c r="F6" s="460"/>
      <c r="G6" s="460"/>
      <c r="H6" s="460"/>
    </row>
    <row r="7" spans="5:6" ht="15" hidden="1">
      <c r="E7" s="6"/>
      <c r="F7" s="6"/>
    </row>
    <row r="8" ht="15" hidden="1"/>
    <row r="9" ht="15.75" thickBot="1">
      <c r="H9" s="8" t="s">
        <v>679</v>
      </c>
    </row>
    <row r="10" spans="1:8" ht="44.25" customHeight="1">
      <c r="A10" s="461" t="s">
        <v>410</v>
      </c>
      <c r="B10" s="465" t="s">
        <v>314</v>
      </c>
      <c r="C10" s="465" t="s">
        <v>421</v>
      </c>
      <c r="D10" s="467" t="s">
        <v>894</v>
      </c>
      <c r="E10" s="467" t="s">
        <v>895</v>
      </c>
      <c r="F10" s="469" t="s">
        <v>929</v>
      </c>
      <c r="G10" s="470"/>
      <c r="H10" s="463" t="s">
        <v>876</v>
      </c>
    </row>
    <row r="11" spans="1:8" ht="38.25" customHeight="1">
      <c r="A11" s="462"/>
      <c r="B11" s="466"/>
      <c r="C11" s="471"/>
      <c r="D11" s="468"/>
      <c r="E11" s="468"/>
      <c r="F11" s="3" t="s">
        <v>315</v>
      </c>
      <c r="G11" s="4" t="s">
        <v>382</v>
      </c>
      <c r="H11" s="464"/>
    </row>
    <row r="12" spans="1:8" s="52" customFormat="1" ht="21" customHeight="1">
      <c r="A12" s="116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117">
        <v>8</v>
      </c>
    </row>
    <row r="13" spans="1:8" s="72" customFormat="1" ht="18">
      <c r="A13" s="105"/>
      <c r="B13" s="106" t="s">
        <v>594</v>
      </c>
      <c r="C13" s="107"/>
      <c r="D13" s="71"/>
      <c r="E13" s="71"/>
      <c r="F13" s="71"/>
      <c r="G13" s="71"/>
      <c r="H13" s="86"/>
    </row>
    <row r="14" spans="1:8" s="73" customFormat="1" ht="31.5">
      <c r="A14" s="105" t="s">
        <v>595</v>
      </c>
      <c r="B14" s="106" t="s">
        <v>596</v>
      </c>
      <c r="C14" s="107">
        <v>1001</v>
      </c>
      <c r="D14" s="235">
        <f>D15+D22+D29+D30</f>
        <v>807312</v>
      </c>
      <c r="E14" s="235">
        <f>E15+E22+E29+E30</f>
        <v>750325</v>
      </c>
      <c r="F14" s="235">
        <f>F15+F22+F29+F30</f>
        <v>515641</v>
      </c>
      <c r="G14" s="235">
        <f>G15+G22+G29+G30</f>
        <v>598119</v>
      </c>
      <c r="H14" s="278">
        <f>G14/F14*100</f>
        <v>115.99523699628229</v>
      </c>
    </row>
    <row r="15" spans="1:8" s="72" customFormat="1" ht="30" customHeight="1">
      <c r="A15" s="105">
        <v>60</v>
      </c>
      <c r="B15" s="106" t="s">
        <v>597</v>
      </c>
      <c r="C15" s="107">
        <v>1002</v>
      </c>
      <c r="D15" s="236">
        <f>D16+D17+D18+D19+D20+D21</f>
        <v>795203</v>
      </c>
      <c r="E15" s="236">
        <f>E16+E17+E18+E19+E20+E21</f>
        <v>733277</v>
      </c>
      <c r="F15" s="236">
        <f>F16+F17+F18+F19+F20+F21</f>
        <v>502419</v>
      </c>
      <c r="G15" s="236">
        <f>G16+G17+G18+G19+G20+G21</f>
        <v>590771</v>
      </c>
      <c r="H15" s="278">
        <f>G15/F15*100</f>
        <v>117.58532221114248</v>
      </c>
    </row>
    <row r="16" spans="1:8" s="72" customFormat="1" ht="30" customHeight="1">
      <c r="A16" s="108">
        <v>600</v>
      </c>
      <c r="B16" s="109" t="s">
        <v>598</v>
      </c>
      <c r="C16" s="110">
        <v>1003</v>
      </c>
      <c r="D16" s="236"/>
      <c r="E16" s="236"/>
      <c r="F16" s="236"/>
      <c r="G16" s="236"/>
      <c r="H16" s="278"/>
    </row>
    <row r="17" spans="1:8" s="72" customFormat="1" ht="30" customHeight="1">
      <c r="A17" s="108">
        <v>601</v>
      </c>
      <c r="B17" s="109" t="s">
        <v>599</v>
      </c>
      <c r="C17" s="110">
        <v>1004</v>
      </c>
      <c r="D17" s="237"/>
      <c r="E17" s="236"/>
      <c r="F17" s="236"/>
      <c r="G17" s="236"/>
      <c r="H17" s="278"/>
    </row>
    <row r="18" spans="1:8" s="72" customFormat="1" ht="30" customHeight="1">
      <c r="A18" s="108">
        <v>602</v>
      </c>
      <c r="B18" s="109" t="s">
        <v>600</v>
      </c>
      <c r="C18" s="110">
        <v>1005</v>
      </c>
      <c r="D18" s="237"/>
      <c r="E18" s="236"/>
      <c r="F18" s="236"/>
      <c r="G18" s="236"/>
      <c r="H18" s="278"/>
    </row>
    <row r="19" spans="1:8" s="72" customFormat="1" ht="30" customHeight="1">
      <c r="A19" s="108">
        <v>603</v>
      </c>
      <c r="B19" s="109" t="s">
        <v>601</v>
      </c>
      <c r="C19" s="110">
        <v>1006</v>
      </c>
      <c r="D19" s="236"/>
      <c r="E19" s="236"/>
      <c r="F19" s="236"/>
      <c r="G19" s="236"/>
      <c r="H19" s="278"/>
    </row>
    <row r="20" spans="1:8" s="72" customFormat="1" ht="30" customHeight="1">
      <c r="A20" s="108">
        <v>604</v>
      </c>
      <c r="B20" s="109" t="s">
        <v>602</v>
      </c>
      <c r="C20" s="110">
        <v>1007</v>
      </c>
      <c r="D20" s="236">
        <v>795203</v>
      </c>
      <c r="E20" s="236">
        <v>733277</v>
      </c>
      <c r="F20" s="236">
        <v>502419</v>
      </c>
      <c r="G20" s="236">
        <v>590771</v>
      </c>
      <c r="H20" s="278">
        <f>G20/F20*100</f>
        <v>117.58532221114248</v>
      </c>
    </row>
    <row r="21" spans="1:8" s="72" customFormat="1" ht="30" customHeight="1">
      <c r="A21" s="108">
        <v>605</v>
      </c>
      <c r="B21" s="109" t="s">
        <v>603</v>
      </c>
      <c r="C21" s="110">
        <v>1008</v>
      </c>
      <c r="D21" s="236"/>
      <c r="E21" s="236"/>
      <c r="F21" s="236"/>
      <c r="G21" s="236"/>
      <c r="H21" s="278"/>
    </row>
    <row r="22" spans="1:8" s="72" customFormat="1" ht="30" customHeight="1">
      <c r="A22" s="105">
        <v>61</v>
      </c>
      <c r="B22" s="106" t="s">
        <v>604</v>
      </c>
      <c r="C22" s="107">
        <v>1009</v>
      </c>
      <c r="D22" s="238">
        <f>D23+D24+D25+D26+D27+D28</f>
        <v>12109</v>
      </c>
      <c r="E22" s="238">
        <f>E23+E24+E25+E26+E27+E28</f>
        <v>17048</v>
      </c>
      <c r="F22" s="238">
        <f>F23+F24+F25+F26+F27+F28</f>
        <v>13222</v>
      </c>
      <c r="G22" s="238">
        <f>G23+G24+G25+G26+G27+G28</f>
        <v>7348</v>
      </c>
      <c r="H22" s="278">
        <f>G22/F22*100</f>
        <v>55.574043261231274</v>
      </c>
    </row>
    <row r="23" spans="1:8" s="72" customFormat="1" ht="18">
      <c r="A23" s="108">
        <v>610</v>
      </c>
      <c r="B23" s="109" t="s">
        <v>605</v>
      </c>
      <c r="C23" s="110">
        <v>1010</v>
      </c>
      <c r="D23" s="236"/>
      <c r="E23" s="236"/>
      <c r="F23" s="236"/>
      <c r="G23" s="236"/>
      <c r="H23" s="278"/>
    </row>
    <row r="24" spans="1:8" s="72" customFormat="1" ht="30" customHeight="1">
      <c r="A24" s="108">
        <v>611</v>
      </c>
      <c r="B24" s="109" t="s">
        <v>606</v>
      </c>
      <c r="C24" s="110">
        <v>1011</v>
      </c>
      <c r="D24" s="236"/>
      <c r="E24" s="236"/>
      <c r="F24" s="236"/>
      <c r="G24" s="236"/>
      <c r="H24" s="278"/>
    </row>
    <row r="25" spans="1:8" s="72" customFormat="1" ht="30" customHeight="1">
      <c r="A25" s="108">
        <v>612</v>
      </c>
      <c r="B25" s="109" t="s">
        <v>607</v>
      </c>
      <c r="C25" s="110">
        <v>1012</v>
      </c>
      <c r="D25" s="236"/>
      <c r="E25" s="236"/>
      <c r="F25" s="236"/>
      <c r="G25" s="236"/>
      <c r="H25" s="278"/>
    </row>
    <row r="26" spans="1:8" s="72" customFormat="1" ht="30" customHeight="1">
      <c r="A26" s="108">
        <v>613</v>
      </c>
      <c r="B26" s="109" t="s">
        <v>608</v>
      </c>
      <c r="C26" s="110">
        <v>1013</v>
      </c>
      <c r="D26" s="236"/>
      <c r="E26" s="236"/>
      <c r="F26" s="236"/>
      <c r="G26" s="236"/>
      <c r="H26" s="278"/>
    </row>
    <row r="27" spans="1:8" s="72" customFormat="1" ht="30" customHeight="1">
      <c r="A27" s="108">
        <v>614</v>
      </c>
      <c r="B27" s="109" t="s">
        <v>609</v>
      </c>
      <c r="C27" s="110">
        <v>1014</v>
      </c>
      <c r="D27" s="236">
        <v>12109</v>
      </c>
      <c r="E27" s="236">
        <v>17048</v>
      </c>
      <c r="F27" s="236">
        <v>13222</v>
      </c>
      <c r="G27" s="236">
        <v>7348</v>
      </c>
      <c r="H27" s="278">
        <f>G27/F27*100</f>
        <v>55.574043261231274</v>
      </c>
    </row>
    <row r="28" spans="1:8" s="72" customFormat="1" ht="30" customHeight="1">
      <c r="A28" s="108">
        <v>615</v>
      </c>
      <c r="B28" s="109" t="s">
        <v>610</v>
      </c>
      <c r="C28" s="110">
        <v>1015</v>
      </c>
      <c r="D28" s="238"/>
      <c r="E28" s="236"/>
      <c r="F28" s="236"/>
      <c r="G28" s="236"/>
      <c r="H28" s="278"/>
    </row>
    <row r="29" spans="1:8" s="72" customFormat="1" ht="30" customHeight="1">
      <c r="A29" s="108">
        <v>64</v>
      </c>
      <c r="B29" s="106" t="s">
        <v>611</v>
      </c>
      <c r="C29" s="107">
        <v>1016</v>
      </c>
      <c r="D29" s="238"/>
      <c r="E29" s="236"/>
      <c r="F29" s="236"/>
      <c r="G29" s="236"/>
      <c r="H29" s="278"/>
    </row>
    <row r="30" spans="1:8" s="72" customFormat="1" ht="41.25" customHeight="1">
      <c r="A30" s="108">
        <v>65</v>
      </c>
      <c r="B30" s="109" t="s">
        <v>612</v>
      </c>
      <c r="C30" s="107">
        <v>1017</v>
      </c>
      <c r="D30" s="236"/>
      <c r="E30" s="239"/>
      <c r="F30" s="239"/>
      <c r="G30" s="236"/>
      <c r="H30" s="278"/>
    </row>
    <row r="31" spans="1:8" s="72" customFormat="1" ht="39" customHeight="1">
      <c r="A31" s="105"/>
      <c r="B31" s="106" t="s">
        <v>613</v>
      </c>
      <c r="C31" s="110"/>
      <c r="D31" s="236"/>
      <c r="E31" s="239"/>
      <c r="F31" s="239"/>
      <c r="G31" s="236"/>
      <c r="H31" s="278"/>
    </row>
    <row r="32" spans="1:8" s="72" customFormat="1" ht="31.5">
      <c r="A32" s="105" t="s">
        <v>614</v>
      </c>
      <c r="B32" s="234" t="s">
        <v>615</v>
      </c>
      <c r="C32" s="110">
        <v>1018</v>
      </c>
      <c r="D32" s="238">
        <f>D33-D34+D37+D38+D39+D40+D41+D42+D43</f>
        <v>815769</v>
      </c>
      <c r="E32" s="238">
        <f>E33-E34+E37+E38+E39+E40+E41+E42+E43</f>
        <v>768781</v>
      </c>
      <c r="F32" s="238">
        <f>F33-F34+F37+F38+F39+F40+F41+F42+F43</f>
        <v>533009</v>
      </c>
      <c r="G32" s="238">
        <f>G33-G34+G37+G38+G39+G40+G41+G42+G43</f>
        <v>572715</v>
      </c>
      <c r="H32" s="278">
        <f>G32/F32*100</f>
        <v>107.44940516951871</v>
      </c>
    </row>
    <row r="33" spans="1:8" s="72" customFormat="1" ht="18">
      <c r="A33" s="108">
        <v>50</v>
      </c>
      <c r="B33" s="109" t="s">
        <v>616</v>
      </c>
      <c r="C33" s="107">
        <v>1019</v>
      </c>
      <c r="D33" s="236">
        <v>703845</v>
      </c>
      <c r="E33" s="236">
        <v>647900</v>
      </c>
      <c r="F33" s="236">
        <v>441200</v>
      </c>
      <c r="G33" s="236">
        <v>493452</v>
      </c>
      <c r="H33" s="278">
        <f>G33/F33*100</f>
        <v>111.84315503173164</v>
      </c>
    </row>
    <row r="34" spans="1:8" s="72" customFormat="1" ht="18">
      <c r="A34" s="108">
        <v>62</v>
      </c>
      <c r="B34" s="109" t="s">
        <v>617</v>
      </c>
      <c r="C34" s="110">
        <v>1020</v>
      </c>
      <c r="D34" s="236">
        <v>4506</v>
      </c>
      <c r="E34" s="236">
        <v>8018</v>
      </c>
      <c r="F34" s="236">
        <v>7247</v>
      </c>
      <c r="G34" s="236">
        <v>1747</v>
      </c>
      <c r="H34" s="278">
        <f>G34/F34*100</f>
        <v>24.10652683869187</v>
      </c>
    </row>
    <row r="35" spans="1:8" s="72" customFormat="1" ht="31.5">
      <c r="A35" s="108">
        <v>630</v>
      </c>
      <c r="B35" s="109" t="s">
        <v>618</v>
      </c>
      <c r="C35" s="110">
        <v>1021</v>
      </c>
      <c r="D35" s="238"/>
      <c r="E35" s="236"/>
      <c r="F35" s="236"/>
      <c r="G35" s="236"/>
      <c r="H35" s="278"/>
    </row>
    <row r="36" spans="1:8" s="72" customFormat="1" ht="31.5">
      <c r="A36" s="108">
        <v>631</v>
      </c>
      <c r="B36" s="109" t="s">
        <v>619</v>
      </c>
      <c r="C36" s="107">
        <v>1022</v>
      </c>
      <c r="D36" s="236"/>
      <c r="E36" s="236"/>
      <c r="F36" s="236"/>
      <c r="G36" s="236"/>
      <c r="H36" s="278"/>
    </row>
    <row r="37" spans="1:8" s="72" customFormat="1" ht="18">
      <c r="A37" s="108" t="s">
        <v>620</v>
      </c>
      <c r="B37" s="109" t="s">
        <v>621</v>
      </c>
      <c r="C37" s="110">
        <v>1023</v>
      </c>
      <c r="D37" s="236">
        <v>11461</v>
      </c>
      <c r="E37" s="236">
        <v>16965</v>
      </c>
      <c r="F37" s="236">
        <v>13852</v>
      </c>
      <c r="G37" s="236">
        <v>5849</v>
      </c>
      <c r="H37" s="278">
        <f>G37/F37*100</f>
        <v>42.224949465781116</v>
      </c>
    </row>
    <row r="38" spans="1:8" s="72" customFormat="1" ht="30" customHeight="1">
      <c r="A38" s="108">
        <v>513</v>
      </c>
      <c r="B38" s="109" t="s">
        <v>622</v>
      </c>
      <c r="C38" s="110">
        <v>1024</v>
      </c>
      <c r="D38" s="236">
        <v>2135</v>
      </c>
      <c r="E38" s="236">
        <v>2600</v>
      </c>
      <c r="F38" s="236">
        <v>1880</v>
      </c>
      <c r="G38" s="236">
        <v>1480</v>
      </c>
      <c r="H38" s="278">
        <f>G38/F38*100</f>
        <v>78.72340425531915</v>
      </c>
    </row>
    <row r="39" spans="1:8" s="72" customFormat="1" ht="30" customHeight="1">
      <c r="A39" s="108">
        <v>52</v>
      </c>
      <c r="B39" s="109" t="s">
        <v>623</v>
      </c>
      <c r="C39" s="107">
        <v>1025</v>
      </c>
      <c r="D39" s="236">
        <v>51743</v>
      </c>
      <c r="E39" s="236">
        <v>57539</v>
      </c>
      <c r="F39" s="236">
        <v>43705</v>
      </c>
      <c r="G39" s="236">
        <v>42329</v>
      </c>
      <c r="H39" s="278">
        <f>G39/F39*100</f>
        <v>96.85161880791672</v>
      </c>
    </row>
    <row r="40" spans="1:8" s="72" customFormat="1" ht="30" customHeight="1">
      <c r="A40" s="108">
        <v>53</v>
      </c>
      <c r="B40" s="109" t="s">
        <v>624</v>
      </c>
      <c r="C40" s="110">
        <v>1026</v>
      </c>
      <c r="D40" s="236">
        <v>7301</v>
      </c>
      <c r="E40" s="236">
        <v>13220</v>
      </c>
      <c r="F40" s="236">
        <v>10147</v>
      </c>
      <c r="G40" s="236">
        <v>3886</v>
      </c>
      <c r="H40" s="278">
        <f>G40/F40*100</f>
        <v>38.29703360599192</v>
      </c>
    </row>
    <row r="41" spans="1:8" s="72" customFormat="1" ht="30" customHeight="1">
      <c r="A41" s="108">
        <v>540</v>
      </c>
      <c r="B41" s="109" t="s">
        <v>625</v>
      </c>
      <c r="C41" s="110">
        <v>1027</v>
      </c>
      <c r="D41" s="236">
        <v>25061</v>
      </c>
      <c r="E41" s="236">
        <v>20000</v>
      </c>
      <c r="F41" s="236">
        <v>15000</v>
      </c>
      <c r="G41" s="236">
        <v>19502</v>
      </c>
      <c r="H41" s="278">
        <f>G41/F41*100</f>
        <v>130.01333333333335</v>
      </c>
    </row>
    <row r="42" spans="1:8" s="72" customFormat="1" ht="18">
      <c r="A42" s="108" t="s">
        <v>626</v>
      </c>
      <c r="B42" s="109" t="s">
        <v>627</v>
      </c>
      <c r="C42" s="246">
        <v>1028</v>
      </c>
      <c r="D42" s="236">
        <v>2002</v>
      </c>
      <c r="E42" s="240"/>
      <c r="F42" s="240"/>
      <c r="G42" s="240"/>
      <c r="H42" s="278"/>
    </row>
    <row r="43" spans="1:8" s="75" customFormat="1" ht="30" customHeight="1">
      <c r="A43" s="108">
        <v>55</v>
      </c>
      <c r="B43" s="109" t="s">
        <v>628</v>
      </c>
      <c r="C43" s="110">
        <v>1029</v>
      </c>
      <c r="D43" s="241">
        <v>16727</v>
      </c>
      <c r="E43" s="242">
        <v>18575</v>
      </c>
      <c r="F43" s="242">
        <v>14472</v>
      </c>
      <c r="G43" s="241">
        <v>7964</v>
      </c>
      <c r="H43" s="278">
        <f>G43/F43*100</f>
        <v>55.03040353786622</v>
      </c>
    </row>
    <row r="44" spans="1:8" s="75" customFormat="1" ht="30" customHeight="1">
      <c r="A44" s="105"/>
      <c r="B44" s="106" t="s">
        <v>629</v>
      </c>
      <c r="C44" s="110">
        <v>1030</v>
      </c>
      <c r="D44" s="403"/>
      <c r="E44" s="403"/>
      <c r="F44" s="403"/>
      <c r="G44" s="403">
        <f>G14-G32</f>
        <v>25404</v>
      </c>
      <c r="H44" s="278"/>
    </row>
    <row r="45" spans="1:8" s="75" customFormat="1" ht="18">
      <c r="A45" s="105"/>
      <c r="B45" s="106" t="s">
        <v>630</v>
      </c>
      <c r="C45" s="107">
        <v>1031</v>
      </c>
      <c r="D45" s="403">
        <v>8457</v>
      </c>
      <c r="E45" s="404">
        <f>E32-E14</f>
        <v>18456</v>
      </c>
      <c r="F45" s="404">
        <f>F32-F14</f>
        <v>17368</v>
      </c>
      <c r="G45" s="403"/>
      <c r="H45" s="405"/>
    </row>
    <row r="46" spans="1:8" s="75" customFormat="1" ht="18">
      <c r="A46" s="105">
        <v>66</v>
      </c>
      <c r="B46" s="106" t="s">
        <v>631</v>
      </c>
      <c r="C46" s="110">
        <v>1032</v>
      </c>
      <c r="D46" s="241">
        <f>D47+D53+D54</f>
        <v>11549</v>
      </c>
      <c r="E46" s="241">
        <f>E47+E53+E54</f>
        <v>12110</v>
      </c>
      <c r="F46" s="241">
        <f>F47+F53+F54</f>
        <v>9088</v>
      </c>
      <c r="G46" s="241">
        <f>G47+G53+G54</f>
        <v>6070</v>
      </c>
      <c r="H46" s="278">
        <f>G46/F46*100</f>
        <v>66.79137323943662</v>
      </c>
    </row>
    <row r="47" spans="1:8" s="75" customFormat="1" ht="30" customHeight="1">
      <c r="A47" s="105" t="s">
        <v>632</v>
      </c>
      <c r="B47" s="106" t="s">
        <v>633</v>
      </c>
      <c r="C47" s="110">
        <v>1033</v>
      </c>
      <c r="D47" s="241">
        <f>D48+D50+D51+D52</f>
        <v>0</v>
      </c>
      <c r="E47" s="241">
        <f>E48+E50+E51+E52</f>
        <v>100</v>
      </c>
      <c r="F47" s="241">
        <f>F48+F50+F51+F52</f>
        <v>80</v>
      </c>
      <c r="G47" s="241">
        <f>G48+G50+G51+G52</f>
        <v>0</v>
      </c>
      <c r="H47" s="278">
        <f>G47/F47*100</f>
        <v>0</v>
      </c>
    </row>
    <row r="48" spans="1:8" s="75" customFormat="1" ht="30" customHeight="1">
      <c r="A48" s="108">
        <v>660</v>
      </c>
      <c r="B48" s="109" t="s">
        <v>634</v>
      </c>
      <c r="C48" s="107">
        <v>1034</v>
      </c>
      <c r="D48" s="241"/>
      <c r="E48" s="241"/>
      <c r="F48" s="241"/>
      <c r="G48" s="241"/>
      <c r="H48" s="278"/>
    </row>
    <row r="49" spans="1:8" s="75" customFormat="1" ht="15" customHeight="1" hidden="1">
      <c r="A49" s="108">
        <v>661</v>
      </c>
      <c r="B49" s="109" t="s">
        <v>635</v>
      </c>
      <c r="C49" s="110">
        <v>1038</v>
      </c>
      <c r="D49" s="243"/>
      <c r="E49" s="243"/>
      <c r="F49" s="243"/>
      <c r="G49" s="243"/>
      <c r="H49" s="278"/>
    </row>
    <row r="50" spans="1:8" s="75" customFormat="1" ht="15" customHeight="1">
      <c r="A50" s="108">
        <v>661</v>
      </c>
      <c r="B50" s="109" t="s">
        <v>635</v>
      </c>
      <c r="C50" s="110">
        <v>1035</v>
      </c>
      <c r="D50" s="243"/>
      <c r="E50" s="243"/>
      <c r="F50" s="243"/>
      <c r="G50" s="243"/>
      <c r="H50" s="278"/>
    </row>
    <row r="51" spans="1:8" s="75" customFormat="1" ht="18">
      <c r="A51" s="108">
        <v>665</v>
      </c>
      <c r="B51" s="109" t="s">
        <v>636</v>
      </c>
      <c r="C51" s="110">
        <v>1036</v>
      </c>
      <c r="D51" s="241"/>
      <c r="E51" s="241"/>
      <c r="F51" s="241"/>
      <c r="G51" s="241"/>
      <c r="H51" s="278"/>
    </row>
    <row r="52" spans="1:8" s="75" customFormat="1" ht="18">
      <c r="A52" s="108">
        <v>669</v>
      </c>
      <c r="B52" s="109" t="s">
        <v>637</v>
      </c>
      <c r="C52" s="107">
        <v>1037</v>
      </c>
      <c r="D52" s="241"/>
      <c r="E52" s="241">
        <v>100</v>
      </c>
      <c r="F52" s="241">
        <v>80</v>
      </c>
      <c r="G52" s="241"/>
      <c r="H52" s="278">
        <f>G52/F52*100</f>
        <v>0</v>
      </c>
    </row>
    <row r="53" spans="1:8" s="75" customFormat="1" ht="18">
      <c r="A53" s="105">
        <v>662</v>
      </c>
      <c r="B53" s="106" t="s">
        <v>638</v>
      </c>
      <c r="C53" s="110">
        <v>1038</v>
      </c>
      <c r="D53" s="241">
        <v>11517</v>
      </c>
      <c r="E53" s="241">
        <v>12000</v>
      </c>
      <c r="F53" s="241">
        <v>9000</v>
      </c>
      <c r="G53" s="241">
        <v>6070</v>
      </c>
      <c r="H53" s="278">
        <f>G53/F53*100</f>
        <v>67.44444444444444</v>
      </c>
    </row>
    <row r="54" spans="1:8" s="75" customFormat="1" ht="31.5">
      <c r="A54" s="105" t="s">
        <v>639</v>
      </c>
      <c r="B54" s="106" t="s">
        <v>640</v>
      </c>
      <c r="C54" s="110">
        <v>1039</v>
      </c>
      <c r="D54" s="241">
        <v>32</v>
      </c>
      <c r="E54" s="240">
        <v>10</v>
      </c>
      <c r="F54" s="241">
        <v>8</v>
      </c>
      <c r="G54" s="240"/>
      <c r="H54" s="278">
        <f>G54/F54*100</f>
        <v>0</v>
      </c>
    </row>
    <row r="55" spans="1:8" s="75" customFormat="1" ht="18">
      <c r="A55" s="105">
        <v>56</v>
      </c>
      <c r="B55" s="106" t="s">
        <v>641</v>
      </c>
      <c r="C55" s="107">
        <v>1040</v>
      </c>
      <c r="D55" s="403">
        <f>D56+D61+D62</f>
        <v>50</v>
      </c>
      <c r="E55" s="403">
        <f>E56+E61+E62</f>
        <v>958</v>
      </c>
      <c r="F55" s="403">
        <f>F56+F61+F62</f>
        <v>650</v>
      </c>
      <c r="G55" s="403">
        <f>G56+G61+G62</f>
        <v>30</v>
      </c>
      <c r="H55" s="405">
        <f>G55/F55*100</f>
        <v>4.615384615384616</v>
      </c>
    </row>
    <row r="56" spans="1:8" ht="31.5">
      <c r="A56" s="105" t="s">
        <v>642</v>
      </c>
      <c r="B56" s="106" t="s">
        <v>643</v>
      </c>
      <c r="C56" s="110">
        <v>1041</v>
      </c>
      <c r="D56" s="244">
        <f>D57+D58+D59+D60</f>
        <v>0</v>
      </c>
      <c r="E56" s="244">
        <f>E57+E58+E59+E60</f>
        <v>60</v>
      </c>
      <c r="F56" s="244">
        <f>F57+F58+F59+F60</f>
        <v>45</v>
      </c>
      <c r="G56" s="244">
        <f>G57+G58+G59+G60</f>
        <v>0</v>
      </c>
      <c r="H56" s="278">
        <f>G56/F56*100</f>
        <v>0</v>
      </c>
    </row>
    <row r="57" spans="1:8" ht="18">
      <c r="A57" s="108">
        <v>560</v>
      </c>
      <c r="B57" s="109" t="s">
        <v>644</v>
      </c>
      <c r="C57" s="110">
        <v>1042</v>
      </c>
      <c r="D57" s="244"/>
      <c r="E57" s="244"/>
      <c r="F57" s="244"/>
      <c r="G57" s="244"/>
      <c r="H57" s="278"/>
    </row>
    <row r="58" spans="1:8" ht="18">
      <c r="A58" s="108">
        <v>561</v>
      </c>
      <c r="B58" s="109" t="s">
        <v>645</v>
      </c>
      <c r="C58" s="107">
        <v>1043</v>
      </c>
      <c r="D58" s="244"/>
      <c r="E58" s="244"/>
      <c r="F58" s="244"/>
      <c r="G58" s="244"/>
      <c r="H58" s="278"/>
    </row>
    <row r="59" spans="1:8" ht="18">
      <c r="A59" s="108">
        <v>565</v>
      </c>
      <c r="B59" s="109" t="s">
        <v>646</v>
      </c>
      <c r="C59" s="110">
        <v>1044</v>
      </c>
      <c r="D59" s="244"/>
      <c r="E59" s="244"/>
      <c r="F59" s="244"/>
      <c r="G59" s="244"/>
      <c r="H59" s="278"/>
    </row>
    <row r="60" spans="1:8" ht="18">
      <c r="A60" s="108" t="s">
        <v>647</v>
      </c>
      <c r="B60" s="109" t="s">
        <v>648</v>
      </c>
      <c r="C60" s="110">
        <v>1045</v>
      </c>
      <c r="D60" s="244"/>
      <c r="E60" s="244">
        <v>60</v>
      </c>
      <c r="F60" s="244">
        <v>45</v>
      </c>
      <c r="G60" s="244"/>
      <c r="H60" s="278">
        <f>G60/F60*100</f>
        <v>0</v>
      </c>
    </row>
    <row r="61" spans="1:8" ht="18">
      <c r="A61" s="108">
        <v>562</v>
      </c>
      <c r="B61" s="109" t="s">
        <v>649</v>
      </c>
      <c r="C61" s="107">
        <v>1046</v>
      </c>
      <c r="D61" s="244">
        <v>17</v>
      </c>
      <c r="E61" s="244">
        <v>868</v>
      </c>
      <c r="F61" s="244">
        <v>582</v>
      </c>
      <c r="G61" s="244">
        <v>14</v>
      </c>
      <c r="H61" s="278">
        <f>G61/F61*100</f>
        <v>2.405498281786942</v>
      </c>
    </row>
    <row r="62" spans="1:8" ht="31.5">
      <c r="A62" s="105" t="s">
        <v>650</v>
      </c>
      <c r="B62" s="106" t="s">
        <v>651</v>
      </c>
      <c r="C62" s="110">
        <v>1047</v>
      </c>
      <c r="D62" s="244">
        <v>33</v>
      </c>
      <c r="E62" s="244">
        <v>30</v>
      </c>
      <c r="F62" s="244">
        <v>23</v>
      </c>
      <c r="G62" s="244">
        <v>16</v>
      </c>
      <c r="H62" s="278">
        <f>G62/F62*100</f>
        <v>69.56521739130434</v>
      </c>
    </row>
    <row r="63" spans="1:8" ht="17.25">
      <c r="A63" s="105"/>
      <c r="B63" s="106" t="s">
        <v>652</v>
      </c>
      <c r="C63" s="110">
        <v>1048</v>
      </c>
      <c r="D63" s="406">
        <f>D46-D55</f>
        <v>11499</v>
      </c>
      <c r="E63" s="406">
        <f>E46-E55</f>
        <v>11152</v>
      </c>
      <c r="F63" s="406">
        <f>F46-F55</f>
        <v>8438</v>
      </c>
      <c r="G63" s="406">
        <f>G46-G55</f>
        <v>6040</v>
      </c>
      <c r="H63" s="405">
        <f>G63/F63*100</f>
        <v>71.5809433515051</v>
      </c>
    </row>
    <row r="64" spans="1:8" ht="17.25">
      <c r="A64" s="105"/>
      <c r="B64" s="106" t="s">
        <v>653</v>
      </c>
      <c r="C64" s="107">
        <v>1049</v>
      </c>
      <c r="D64" s="406"/>
      <c r="E64" s="406"/>
      <c r="F64" s="406"/>
      <c r="G64" s="406"/>
      <c r="H64" s="405"/>
    </row>
    <row r="65" spans="1:8" ht="31.5">
      <c r="A65" s="108" t="s">
        <v>654</v>
      </c>
      <c r="B65" s="109" t="s">
        <v>655</v>
      </c>
      <c r="C65" s="110">
        <v>1050</v>
      </c>
      <c r="D65" s="244">
        <v>15646</v>
      </c>
      <c r="E65" s="244">
        <v>14750</v>
      </c>
      <c r="F65" s="244">
        <v>10000</v>
      </c>
      <c r="G65" s="244">
        <v>4583</v>
      </c>
      <c r="H65" s="278">
        <f>G65/F65*100</f>
        <v>45.83</v>
      </c>
    </row>
    <row r="66" spans="1:8" ht="31.5">
      <c r="A66" s="108" t="s">
        <v>656</v>
      </c>
      <c r="B66" s="109" t="s">
        <v>657</v>
      </c>
      <c r="C66" s="110">
        <v>1051</v>
      </c>
      <c r="D66" s="244">
        <v>4068</v>
      </c>
      <c r="E66" s="244">
        <v>2000</v>
      </c>
      <c r="F66" s="244">
        <v>500</v>
      </c>
      <c r="G66" s="244">
        <v>0</v>
      </c>
      <c r="H66" s="278">
        <f>G66/F66*100</f>
        <v>0</v>
      </c>
    </row>
    <row r="67" spans="1:8" ht="31.5">
      <c r="A67" s="108" t="s">
        <v>658</v>
      </c>
      <c r="B67" s="109" t="s">
        <v>659</v>
      </c>
      <c r="C67" s="107">
        <v>1052</v>
      </c>
      <c r="D67" s="244">
        <v>8501</v>
      </c>
      <c r="E67" s="244">
        <v>510</v>
      </c>
      <c r="F67" s="244">
        <v>340</v>
      </c>
      <c r="G67" s="244">
        <v>36</v>
      </c>
      <c r="H67" s="278">
        <f>G67/F67*100</f>
        <v>10.588235294117647</v>
      </c>
    </row>
    <row r="68" spans="1:8" ht="31.5">
      <c r="A68" s="108" t="s">
        <v>660</v>
      </c>
      <c r="B68" s="109" t="s">
        <v>661</v>
      </c>
      <c r="C68" s="110">
        <v>1053</v>
      </c>
      <c r="D68" s="244">
        <v>9934</v>
      </c>
      <c r="E68" s="244">
        <v>1340</v>
      </c>
      <c r="F68" s="244">
        <v>1080</v>
      </c>
      <c r="G68" s="244">
        <v>1299</v>
      </c>
      <c r="H68" s="278">
        <f>G68/F68*100</f>
        <v>120.27777777777777</v>
      </c>
    </row>
    <row r="69" spans="1:8" ht="31.5">
      <c r="A69" s="105"/>
      <c r="B69" s="106" t="s">
        <v>662</v>
      </c>
      <c r="C69" s="110">
        <v>1054</v>
      </c>
      <c r="D69" s="406">
        <f>D44-D45+D63-D64+D65-D66+D67-D68</f>
        <v>13187</v>
      </c>
      <c r="E69" s="406">
        <f>E44-E45+E63-E64+E65-E66+E67-E68</f>
        <v>4616</v>
      </c>
      <c r="F69" s="406">
        <v>0</v>
      </c>
      <c r="G69" s="407">
        <f>G44-G45+G63-G64+G65-G66+G67-G68</f>
        <v>34764</v>
      </c>
      <c r="H69" s="278"/>
    </row>
    <row r="70" spans="1:8" ht="31.5">
      <c r="A70" s="105"/>
      <c r="B70" s="106" t="s">
        <v>663</v>
      </c>
      <c r="C70" s="107">
        <v>1055</v>
      </c>
      <c r="D70" s="244"/>
      <c r="E70" s="286"/>
      <c r="F70" s="244">
        <v>170</v>
      </c>
      <c r="G70" s="244"/>
      <c r="H70" s="278"/>
    </row>
    <row r="71" spans="1:8" ht="31.5">
      <c r="A71" s="105" t="s">
        <v>534</v>
      </c>
      <c r="B71" s="106" t="s">
        <v>664</v>
      </c>
      <c r="C71" s="110">
        <v>1056</v>
      </c>
      <c r="D71" s="244"/>
      <c r="E71" s="286"/>
      <c r="F71" s="244"/>
      <c r="G71" s="244"/>
      <c r="H71" s="278"/>
    </row>
    <row r="72" spans="1:8" ht="31.5">
      <c r="A72" s="108" t="s">
        <v>535</v>
      </c>
      <c r="B72" s="109" t="s">
        <v>665</v>
      </c>
      <c r="C72" s="110">
        <v>1057</v>
      </c>
      <c r="D72" s="244"/>
      <c r="E72" s="286"/>
      <c r="F72" s="244"/>
      <c r="G72" s="244"/>
      <c r="H72" s="278"/>
    </row>
    <row r="73" spans="1:8" ht="18">
      <c r="A73" s="105"/>
      <c r="B73" s="106" t="s">
        <v>666</v>
      </c>
      <c r="C73" s="107">
        <v>1058</v>
      </c>
      <c r="D73" s="406">
        <f>D69-D70+D71-D72</f>
        <v>13187</v>
      </c>
      <c r="E73" s="407">
        <f>E69-E70+E71-E72</f>
        <v>4616</v>
      </c>
      <c r="F73" s="407">
        <v>0</v>
      </c>
      <c r="G73" s="407">
        <f>G69-G70+G71-G72</f>
        <v>34764</v>
      </c>
      <c r="H73" s="278"/>
    </row>
    <row r="74" spans="1:8" ht="18">
      <c r="A74" s="111"/>
      <c r="B74" s="112" t="s">
        <v>667</v>
      </c>
      <c r="C74" s="110">
        <v>1059</v>
      </c>
      <c r="D74" s="244"/>
      <c r="E74" s="286"/>
      <c r="F74" s="244">
        <f>F70</f>
        <v>170</v>
      </c>
      <c r="G74" s="244"/>
      <c r="H74" s="278"/>
    </row>
    <row r="75" spans="1:8" ht="18">
      <c r="A75" s="108"/>
      <c r="B75" s="112" t="s">
        <v>668</v>
      </c>
      <c r="C75" s="110"/>
      <c r="D75" s="244"/>
      <c r="E75" s="286"/>
      <c r="F75" s="244"/>
      <c r="G75" s="244"/>
      <c r="H75" s="278"/>
    </row>
    <row r="76" spans="1:8" ht="18">
      <c r="A76" s="105">
        <v>721</v>
      </c>
      <c r="B76" s="113" t="s">
        <v>669</v>
      </c>
      <c r="C76" s="107">
        <v>1060</v>
      </c>
      <c r="D76" s="244">
        <v>3822</v>
      </c>
      <c r="E76" s="286">
        <f>E73*15/100</f>
        <v>692.4</v>
      </c>
      <c r="F76" s="244">
        <v>0</v>
      </c>
      <c r="G76" s="244">
        <f>G73*15/100</f>
        <v>5214.6</v>
      </c>
      <c r="H76" s="278"/>
    </row>
    <row r="77" spans="1:8" ht="18">
      <c r="A77" s="108" t="s">
        <v>670</v>
      </c>
      <c r="B77" s="112" t="s">
        <v>671</v>
      </c>
      <c r="C77" s="110">
        <v>1061</v>
      </c>
      <c r="D77" s="244"/>
      <c r="E77" s="244"/>
      <c r="F77" s="244"/>
      <c r="G77" s="244"/>
      <c r="H77" s="278"/>
    </row>
    <row r="78" spans="1:8" ht="18">
      <c r="A78" s="108" t="s">
        <v>670</v>
      </c>
      <c r="B78" s="112" t="s">
        <v>672</v>
      </c>
      <c r="C78" s="110">
        <v>1062</v>
      </c>
      <c r="D78" s="244">
        <v>1197</v>
      </c>
      <c r="E78" s="244"/>
      <c r="F78" s="244"/>
      <c r="G78" s="244"/>
      <c r="H78" s="278"/>
    </row>
    <row r="79" spans="1:8" ht="18">
      <c r="A79" s="108">
        <v>723</v>
      </c>
      <c r="B79" s="112" t="s">
        <v>673</v>
      </c>
      <c r="C79" s="107">
        <v>1063</v>
      </c>
      <c r="D79" s="244"/>
      <c r="E79" s="244"/>
      <c r="F79" s="244"/>
      <c r="G79" s="244"/>
      <c r="H79" s="278"/>
    </row>
    <row r="80" spans="1:8" ht="18">
      <c r="A80" s="105"/>
      <c r="B80" s="113" t="s">
        <v>674</v>
      </c>
      <c r="C80" s="110">
        <v>1064</v>
      </c>
      <c r="D80" s="406">
        <f>D73-D74-D76-D77+D78</f>
        <v>10562</v>
      </c>
      <c r="E80" s="406">
        <f>E73-E74-E76-E77+E78</f>
        <v>3923.6</v>
      </c>
      <c r="F80" s="406">
        <v>0</v>
      </c>
      <c r="G80" s="406">
        <f>G73-G74-G76-G77+G78</f>
        <v>29549.4</v>
      </c>
      <c r="H80" s="278"/>
    </row>
    <row r="81" spans="1:8" ht="18">
      <c r="A81" s="111"/>
      <c r="B81" s="112" t="s">
        <v>675</v>
      </c>
      <c r="C81" s="110">
        <v>1065</v>
      </c>
      <c r="D81" s="244"/>
      <c r="E81" s="244"/>
      <c r="F81" s="406">
        <v>170</v>
      </c>
      <c r="G81" s="244"/>
      <c r="H81" s="278"/>
    </row>
    <row r="82" spans="1:8" ht="18">
      <c r="A82" s="111"/>
      <c r="B82" s="112" t="s">
        <v>676</v>
      </c>
      <c r="C82" s="107">
        <v>1066</v>
      </c>
      <c r="D82" s="244"/>
      <c r="E82" s="244"/>
      <c r="F82" s="244"/>
      <c r="G82" s="244"/>
      <c r="H82" s="278"/>
    </row>
    <row r="83" spans="1:8" ht="18">
      <c r="A83" s="111"/>
      <c r="B83" s="112" t="s">
        <v>677</v>
      </c>
      <c r="C83" s="110">
        <v>1067</v>
      </c>
      <c r="D83" s="244"/>
      <c r="E83" s="244"/>
      <c r="F83" s="244"/>
      <c r="G83" s="244"/>
      <c r="H83" s="278"/>
    </row>
    <row r="84" spans="1:8" ht="18">
      <c r="A84" s="111"/>
      <c r="B84" s="112" t="s">
        <v>272</v>
      </c>
      <c r="C84" s="110">
        <v>1068</v>
      </c>
      <c r="D84" s="244"/>
      <c r="E84" s="244"/>
      <c r="F84" s="244"/>
      <c r="G84" s="244"/>
      <c r="H84" s="278"/>
    </row>
    <row r="85" spans="1:8" ht="18">
      <c r="A85" s="111"/>
      <c r="B85" s="112" t="s">
        <v>273</v>
      </c>
      <c r="C85" s="110">
        <v>1069</v>
      </c>
      <c r="D85" s="244"/>
      <c r="E85" s="244"/>
      <c r="F85" s="244"/>
      <c r="G85" s="244"/>
      <c r="H85" s="278"/>
    </row>
    <row r="86" spans="1:8" ht="18">
      <c r="A86" s="111"/>
      <c r="B86" s="112" t="s">
        <v>678</v>
      </c>
      <c r="C86" s="110"/>
      <c r="D86" s="244"/>
      <c r="E86" s="244"/>
      <c r="F86" s="244"/>
      <c r="G86" s="244"/>
      <c r="H86" s="278"/>
    </row>
    <row r="87" spans="1:8" ht="18">
      <c r="A87" s="111"/>
      <c r="B87" s="112" t="s">
        <v>536</v>
      </c>
      <c r="C87" s="107">
        <v>1070</v>
      </c>
      <c r="D87" s="244"/>
      <c r="E87" s="244"/>
      <c r="F87" s="244"/>
      <c r="G87" s="244"/>
      <c r="H87" s="278"/>
    </row>
    <row r="88" spans="1:8" ht="18" thickBot="1">
      <c r="A88" s="114"/>
      <c r="B88" s="115" t="s">
        <v>537</v>
      </c>
      <c r="C88" s="233">
        <v>1071</v>
      </c>
      <c r="D88" s="245"/>
      <c r="E88" s="245"/>
      <c r="F88" s="245"/>
      <c r="G88" s="245"/>
      <c r="H88" s="278"/>
    </row>
    <row r="90" spans="1:9" ht="18">
      <c r="A90" s="2" t="s">
        <v>926</v>
      </c>
      <c r="D90" s="77"/>
      <c r="E90" s="78"/>
      <c r="F90" s="75" t="s">
        <v>271</v>
      </c>
      <c r="G90" s="79"/>
      <c r="H90" s="75"/>
      <c r="I90" s="75"/>
    </row>
    <row r="91" ht="18">
      <c r="C91" s="77" t="s">
        <v>390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25" right="0.25" top="0.75" bottom="0.75" header="0.3" footer="0.3"/>
  <pageSetup fitToHeight="0" fitToWidth="1" orientation="portrait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zoomScale="75" zoomScaleNormal="75" zoomScalePageLayoutView="0" workbookViewId="0" topLeftCell="A1">
      <selection activeCell="B31" sqref="B31:C31"/>
    </sheetView>
  </sheetViews>
  <sheetFormatPr defaultColWidth="9.140625" defaultRowHeight="12.75"/>
  <cols>
    <col min="1" max="1" width="9.140625" style="24" customWidth="1"/>
    <col min="2" max="2" width="31.7109375" style="24" customWidth="1"/>
    <col min="3" max="3" width="28.28125" style="24" bestFit="1" customWidth="1"/>
    <col min="4" max="4" width="12.8515625" style="24" customWidth="1"/>
    <col min="5" max="5" width="16.7109375" style="24" customWidth="1"/>
    <col min="6" max="6" width="19.421875" style="24" customWidth="1"/>
    <col min="7" max="8" width="27.28125" style="24" customWidth="1"/>
    <col min="9" max="9" width="13.8515625" style="24" customWidth="1"/>
    <col min="10" max="10" width="14.00390625" style="24" customWidth="1"/>
    <col min="11" max="13" width="13.8515625" style="24" customWidth="1"/>
    <col min="14" max="21" width="12.28125" style="24" customWidth="1"/>
    <col min="22" max="16384" width="9.140625" style="24" customWidth="1"/>
  </cols>
  <sheetData>
    <row r="2" ht="15">
      <c r="U2" s="19" t="s">
        <v>237</v>
      </c>
    </row>
    <row r="4" ht="15">
      <c r="B4" s="15" t="s">
        <v>862</v>
      </c>
    </row>
    <row r="5" ht="15">
      <c r="B5" s="15" t="s">
        <v>861</v>
      </c>
    </row>
    <row r="6" ht="15">
      <c r="B6" s="15" t="s">
        <v>592</v>
      </c>
    </row>
    <row r="7" ht="15">
      <c r="A7" s="15"/>
    </row>
    <row r="8" spans="1:21" ht="15">
      <c r="A8" s="15"/>
      <c r="B8" s="493" t="s">
        <v>389</v>
      </c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</row>
    <row r="9" spans="4:13" ht="15"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21" ht="38.25" customHeight="1">
      <c r="B10" s="550" t="s">
        <v>354</v>
      </c>
      <c r="C10" s="551" t="s">
        <v>355</v>
      </c>
      <c r="D10" s="553" t="s">
        <v>356</v>
      </c>
      <c r="E10" s="549" t="s">
        <v>216</v>
      </c>
      <c r="F10" s="549" t="s">
        <v>247</v>
      </c>
      <c r="G10" s="549" t="s">
        <v>882</v>
      </c>
      <c r="H10" s="549" t="s">
        <v>886</v>
      </c>
      <c r="I10" s="549" t="s">
        <v>357</v>
      </c>
      <c r="J10" s="549" t="s">
        <v>358</v>
      </c>
      <c r="K10" s="549" t="s">
        <v>359</v>
      </c>
      <c r="L10" s="549" t="s">
        <v>360</v>
      </c>
      <c r="M10" s="549" t="s">
        <v>361</v>
      </c>
      <c r="N10" s="554" t="s">
        <v>394</v>
      </c>
      <c r="O10" s="555"/>
      <c r="P10" s="555"/>
      <c r="Q10" s="555"/>
      <c r="R10" s="555"/>
      <c r="S10" s="555"/>
      <c r="T10" s="555"/>
      <c r="U10" s="556"/>
    </row>
    <row r="11" spans="2:21" ht="48.75" customHeight="1">
      <c r="B11" s="550"/>
      <c r="C11" s="552"/>
      <c r="D11" s="553"/>
      <c r="E11" s="490"/>
      <c r="F11" s="490"/>
      <c r="G11" s="490"/>
      <c r="H11" s="490"/>
      <c r="I11" s="490"/>
      <c r="J11" s="490"/>
      <c r="K11" s="490"/>
      <c r="L11" s="490"/>
      <c r="M11" s="490"/>
      <c r="N11" s="22" t="s">
        <v>362</v>
      </c>
      <c r="O11" s="22" t="s">
        <v>363</v>
      </c>
      <c r="P11" s="22" t="s">
        <v>364</v>
      </c>
      <c r="Q11" s="22" t="s">
        <v>365</v>
      </c>
      <c r="R11" s="22" t="s">
        <v>366</v>
      </c>
      <c r="S11" s="22" t="s">
        <v>367</v>
      </c>
      <c r="T11" s="22" t="s">
        <v>368</v>
      </c>
      <c r="U11" s="22" t="s">
        <v>369</v>
      </c>
    </row>
    <row r="12" spans="2:21" ht="15">
      <c r="B12" s="28" t="s">
        <v>393</v>
      </c>
      <c r="C12" s="28"/>
      <c r="D12" s="27"/>
      <c r="E12" s="27"/>
      <c r="F12" s="268"/>
      <c r="G12" s="27"/>
      <c r="H12" s="27"/>
      <c r="I12" s="27"/>
      <c r="J12" s="27"/>
      <c r="K12" s="27"/>
      <c r="L12" s="269"/>
      <c r="M12" s="27"/>
      <c r="N12" s="27"/>
      <c r="O12" s="27"/>
      <c r="P12" s="27"/>
      <c r="Q12" s="27"/>
      <c r="R12" s="27"/>
      <c r="S12" s="27"/>
      <c r="T12" s="27"/>
      <c r="U12" s="27"/>
    </row>
    <row r="13" spans="2:21" ht="15">
      <c r="B13" s="27" t="s">
        <v>316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2:21" ht="15">
      <c r="B14" s="27" t="s">
        <v>316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2:21" ht="15">
      <c r="B15" s="27" t="s">
        <v>316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2:21" ht="15">
      <c r="B16" s="27" t="s">
        <v>316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15">
      <c r="B17" s="27" t="s">
        <v>316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2:21" ht="15">
      <c r="B18" s="28" t="s">
        <v>370</v>
      </c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2:21" ht="15">
      <c r="B19" s="27" t="s">
        <v>316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2:21" ht="15">
      <c r="B20" s="27" t="s">
        <v>316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2:21" ht="15">
      <c r="B21" s="27" t="s">
        <v>316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2:21" ht="15">
      <c r="B22" s="27" t="s">
        <v>316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2:21" ht="15">
      <c r="B23" s="27" t="s">
        <v>316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2:21" ht="15">
      <c r="B24" s="28" t="s">
        <v>317</v>
      </c>
      <c r="C24" s="28"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2:15" ht="15.75">
      <c r="B25" s="29" t="s">
        <v>371</v>
      </c>
      <c r="C25" s="28"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2:15" ht="15.75">
      <c r="B26" s="31" t="s">
        <v>372</v>
      </c>
      <c r="C26" s="32"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8" spans="2:6" ht="15">
      <c r="B28" s="104" t="s">
        <v>319</v>
      </c>
      <c r="C28" s="104"/>
      <c r="D28" s="15"/>
      <c r="E28" s="15"/>
      <c r="F28" s="15"/>
    </row>
    <row r="29" spans="2:7" ht="15">
      <c r="B29" s="15" t="s">
        <v>593</v>
      </c>
      <c r="C29" s="15"/>
      <c r="D29" s="15"/>
      <c r="E29" s="15"/>
      <c r="F29" s="15"/>
      <c r="G29" s="15"/>
    </row>
    <row r="31" spans="2:19" ht="15">
      <c r="B31" s="548" t="s">
        <v>926</v>
      </c>
      <c r="C31" s="548"/>
      <c r="E31" s="40"/>
      <c r="F31" s="40"/>
      <c r="G31" s="41" t="s">
        <v>391</v>
      </c>
      <c r="S31" s="2"/>
    </row>
    <row r="32" ht="15">
      <c r="D32" s="40" t="s">
        <v>390</v>
      </c>
    </row>
    <row r="35" spans="5:19" ht="1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5:19" ht="15">
      <c r="E36" s="30"/>
      <c r="F36" s="270"/>
      <c r="G36" s="30"/>
      <c r="H36" s="30"/>
      <c r="I36" s="271"/>
      <c r="J36" s="272"/>
      <c r="K36" s="30"/>
      <c r="L36" s="30"/>
      <c r="M36" s="30"/>
      <c r="N36" s="30"/>
      <c r="O36" s="30"/>
      <c r="P36" s="30"/>
      <c r="Q36" s="30"/>
      <c r="R36" s="30"/>
      <c r="S36" s="30"/>
    </row>
  </sheetData>
  <sheetProtection/>
  <mergeCells count="15">
    <mergeCell ref="B8:U8"/>
    <mergeCell ref="B10:B11"/>
    <mergeCell ref="C10:C11"/>
    <mergeCell ref="D10:D11"/>
    <mergeCell ref="G10:G11"/>
    <mergeCell ref="L10:L11"/>
    <mergeCell ref="M10:M11"/>
    <mergeCell ref="N10:U10"/>
    <mergeCell ref="K10:K11"/>
    <mergeCell ref="B31:C31"/>
    <mergeCell ref="F10:F11"/>
    <mergeCell ref="I10:I11"/>
    <mergeCell ref="J10:J11"/>
    <mergeCell ref="H10:H11"/>
    <mergeCell ref="E10:E11"/>
  </mergeCells>
  <printOptions/>
  <pageMargins left="0.25" right="0.25" top="0.75" bottom="0.75" header="0.3" footer="0.3"/>
  <pageSetup fitToHeight="1" fitToWidth="1" orientation="landscape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L78"/>
  <sheetViews>
    <sheetView zoomScale="55" zoomScaleNormal="55" zoomScalePageLayoutView="0" workbookViewId="0" topLeftCell="B16">
      <selection activeCell="V25" sqref="V24:V25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63" customWidth="1"/>
    <col min="5" max="5" width="60.57421875" style="2" customWidth="1"/>
    <col min="6" max="8" width="50.7109375" style="2" customWidth="1"/>
    <col min="9" max="9" width="15.140625" style="2" bestFit="1" customWidth="1"/>
    <col min="10" max="10" width="9.421875" style="2" bestFit="1" customWidth="1"/>
    <col min="11" max="16384" width="9.140625" style="2" customWidth="1"/>
  </cols>
  <sheetData>
    <row r="7" spans="3:8" ht="21">
      <c r="C7" s="164"/>
      <c r="D7" s="165"/>
      <c r="E7" s="164"/>
      <c r="F7" s="164"/>
      <c r="G7" s="164"/>
      <c r="H7" s="164"/>
    </row>
    <row r="8" spans="3:8" ht="21">
      <c r="C8" s="164"/>
      <c r="D8" s="165"/>
      <c r="E8" s="164"/>
      <c r="F8" s="164"/>
      <c r="G8" s="164"/>
      <c r="H8" s="164"/>
    </row>
    <row r="9" spans="3:8" ht="20.25">
      <c r="C9" s="166" t="s">
        <v>865</v>
      </c>
      <c r="D9" s="167"/>
      <c r="E9" s="168"/>
      <c r="F9" s="168"/>
      <c r="G9" s="168"/>
      <c r="H9" s="168"/>
    </row>
    <row r="10" spans="3:8" ht="20.25">
      <c r="C10" s="166" t="s">
        <v>866</v>
      </c>
      <c r="D10" s="167"/>
      <c r="E10" s="168"/>
      <c r="F10" s="168"/>
      <c r="G10" s="168"/>
      <c r="H10" s="169" t="s">
        <v>236</v>
      </c>
    </row>
    <row r="11" spans="3:8" ht="20.25">
      <c r="C11" s="166"/>
      <c r="D11" s="167"/>
      <c r="E11" s="168"/>
      <c r="F11" s="168"/>
      <c r="G11" s="168"/>
      <c r="H11" s="168"/>
    </row>
    <row r="12" spans="3:8" ht="20.25">
      <c r="C12" s="166"/>
      <c r="D12" s="167"/>
      <c r="E12" s="168"/>
      <c r="F12" s="168"/>
      <c r="G12" s="168"/>
      <c r="H12" s="168"/>
    </row>
    <row r="13" spans="3:8" ht="21">
      <c r="C13" s="164"/>
      <c r="D13" s="165"/>
      <c r="E13" s="164"/>
      <c r="F13" s="164"/>
      <c r="G13" s="164"/>
      <c r="H13" s="164"/>
    </row>
    <row r="14" spans="3:12" ht="20.25">
      <c r="C14" s="558" t="s">
        <v>525</v>
      </c>
      <c r="D14" s="558"/>
      <c r="E14" s="558"/>
      <c r="F14" s="558"/>
      <c r="G14" s="558"/>
      <c r="H14" s="558"/>
      <c r="I14" s="1"/>
      <c r="J14" s="1"/>
      <c r="K14" s="1"/>
      <c r="L14" s="1"/>
    </row>
    <row r="15" spans="3:8" ht="21">
      <c r="C15" s="164"/>
      <c r="D15" s="165"/>
      <c r="E15" s="164"/>
      <c r="F15" s="164"/>
      <c r="G15" s="164"/>
      <c r="H15" s="164"/>
    </row>
    <row r="16" spans="3:8" ht="21">
      <c r="C16" s="164"/>
      <c r="D16" s="165"/>
      <c r="E16" s="164"/>
      <c r="F16" s="164"/>
      <c r="G16" s="164"/>
      <c r="H16" s="164"/>
    </row>
    <row r="17" spans="3:12" ht="20.25">
      <c r="C17" s="166"/>
      <c r="D17" s="167"/>
      <c r="E17" s="166"/>
      <c r="F17" s="166"/>
      <c r="G17" s="166"/>
      <c r="H17" s="166"/>
      <c r="I17" s="1"/>
      <c r="J17" s="1"/>
      <c r="K17" s="1"/>
      <c r="L17" s="1"/>
    </row>
    <row r="18" spans="3:8" ht="21">
      <c r="C18" s="164"/>
      <c r="D18" s="165"/>
      <c r="E18" s="164"/>
      <c r="F18" s="164"/>
      <c r="G18" s="164"/>
      <c r="H18" s="164"/>
    </row>
    <row r="19" spans="3:12" s="75" customFormat="1" ht="64.5" customHeight="1">
      <c r="C19" s="170" t="s">
        <v>526</v>
      </c>
      <c r="D19" s="171" t="s">
        <v>485</v>
      </c>
      <c r="E19" s="170" t="s">
        <v>527</v>
      </c>
      <c r="F19" s="170" t="s">
        <v>528</v>
      </c>
      <c r="G19" s="170" t="s">
        <v>529</v>
      </c>
      <c r="H19" s="170" t="s">
        <v>530</v>
      </c>
      <c r="I19" s="103"/>
      <c r="J19" s="103"/>
      <c r="K19" s="103"/>
      <c r="L19" s="103"/>
    </row>
    <row r="20" spans="3:12" s="75" customFormat="1" ht="19.5" customHeight="1">
      <c r="C20" s="170">
        <v>1</v>
      </c>
      <c r="D20" s="171">
        <v>2</v>
      </c>
      <c r="E20" s="170">
        <v>3</v>
      </c>
      <c r="F20" s="170">
        <v>4</v>
      </c>
      <c r="G20" s="170">
        <v>5</v>
      </c>
      <c r="H20" s="170">
        <v>6</v>
      </c>
      <c r="I20" s="103"/>
      <c r="J20" s="103"/>
      <c r="K20" s="103"/>
      <c r="L20" s="103"/>
    </row>
    <row r="21" spans="3:8" s="75" customFormat="1" ht="30" customHeight="1">
      <c r="C21" s="559" t="s">
        <v>898</v>
      </c>
      <c r="D21" s="333" t="s">
        <v>836</v>
      </c>
      <c r="E21" s="172" t="s">
        <v>296</v>
      </c>
      <c r="F21" s="334" t="s">
        <v>297</v>
      </c>
      <c r="G21" s="172">
        <v>0</v>
      </c>
      <c r="H21" s="172">
        <v>10000</v>
      </c>
    </row>
    <row r="22" spans="3:8" s="75" customFormat="1" ht="30" customHeight="1">
      <c r="C22" s="559"/>
      <c r="D22" s="333" t="s">
        <v>836</v>
      </c>
      <c r="E22" s="172" t="s">
        <v>296</v>
      </c>
      <c r="F22" s="335" t="s">
        <v>298</v>
      </c>
      <c r="G22" s="172">
        <v>0</v>
      </c>
      <c r="H22" s="172">
        <v>0</v>
      </c>
    </row>
    <row r="23" spans="3:8" s="75" customFormat="1" ht="30" customHeight="1">
      <c r="C23" s="559"/>
      <c r="D23" s="333" t="s">
        <v>836</v>
      </c>
      <c r="E23" s="172" t="s">
        <v>296</v>
      </c>
      <c r="F23" s="335" t="s">
        <v>299</v>
      </c>
      <c r="G23" s="172">
        <v>0</v>
      </c>
      <c r="H23" s="172">
        <v>0</v>
      </c>
    </row>
    <row r="24" spans="3:8" s="75" customFormat="1" ht="30" customHeight="1">
      <c r="C24" s="559"/>
      <c r="D24" s="333" t="s">
        <v>836</v>
      </c>
      <c r="E24" s="172" t="s">
        <v>300</v>
      </c>
      <c r="F24" s="334" t="s">
        <v>301</v>
      </c>
      <c r="G24" s="172">
        <v>0</v>
      </c>
      <c r="H24" s="172">
        <v>1673732</v>
      </c>
    </row>
    <row r="25" spans="3:8" s="75" customFormat="1" ht="30" customHeight="1">
      <c r="C25" s="559"/>
      <c r="D25" s="333" t="s">
        <v>836</v>
      </c>
      <c r="E25" s="172" t="s">
        <v>300</v>
      </c>
      <c r="F25" s="334" t="s">
        <v>302</v>
      </c>
      <c r="G25" s="172">
        <v>0</v>
      </c>
      <c r="H25" s="172">
        <v>9271723</v>
      </c>
    </row>
    <row r="26" spans="3:8" s="75" customFormat="1" ht="30" customHeight="1">
      <c r="C26" s="559"/>
      <c r="D26" s="333" t="s">
        <v>836</v>
      </c>
      <c r="E26" s="172" t="s">
        <v>300</v>
      </c>
      <c r="F26" s="334" t="s">
        <v>303</v>
      </c>
      <c r="G26" s="172">
        <v>0</v>
      </c>
      <c r="H26" s="172">
        <v>51180970</v>
      </c>
    </row>
    <row r="27" spans="3:8" s="75" customFormat="1" ht="30" customHeight="1">
      <c r="C27" s="559"/>
      <c r="D27" s="333" t="s">
        <v>836</v>
      </c>
      <c r="E27" s="172" t="s">
        <v>300</v>
      </c>
      <c r="F27" s="334" t="s">
        <v>304</v>
      </c>
      <c r="G27" s="172"/>
      <c r="H27" s="335">
        <v>15323419</v>
      </c>
    </row>
    <row r="28" spans="3:8" s="75" customFormat="1" ht="30" customHeight="1">
      <c r="C28" s="559"/>
      <c r="D28" s="333" t="s">
        <v>836</v>
      </c>
      <c r="E28" s="172" t="s">
        <v>305</v>
      </c>
      <c r="F28" s="334" t="s">
        <v>306</v>
      </c>
      <c r="G28" s="172">
        <v>0</v>
      </c>
      <c r="H28" s="172">
        <v>0</v>
      </c>
    </row>
    <row r="29" spans="3:8" s="75" customFormat="1" ht="30" customHeight="1">
      <c r="C29" s="560" t="s">
        <v>899</v>
      </c>
      <c r="D29" s="84" t="s">
        <v>836</v>
      </c>
      <c r="E29" s="172" t="s">
        <v>296</v>
      </c>
      <c r="F29" s="74" t="s">
        <v>297</v>
      </c>
      <c r="G29" s="172">
        <v>0</v>
      </c>
      <c r="H29" s="376">
        <v>0</v>
      </c>
    </row>
    <row r="30" spans="3:8" s="75" customFormat="1" ht="30" customHeight="1">
      <c r="C30" s="560"/>
      <c r="D30" s="84" t="s">
        <v>836</v>
      </c>
      <c r="E30" s="172" t="s">
        <v>296</v>
      </c>
      <c r="F30" s="172" t="s">
        <v>298</v>
      </c>
      <c r="G30" s="172">
        <v>0</v>
      </c>
      <c r="H30" s="376">
        <v>0</v>
      </c>
    </row>
    <row r="31" spans="3:8" s="75" customFormat="1" ht="30" customHeight="1">
      <c r="C31" s="560"/>
      <c r="D31" s="84" t="s">
        <v>836</v>
      </c>
      <c r="E31" s="172" t="s">
        <v>296</v>
      </c>
      <c r="F31" s="172" t="s">
        <v>299</v>
      </c>
      <c r="G31" s="172">
        <v>0</v>
      </c>
      <c r="H31" s="376">
        <v>0</v>
      </c>
    </row>
    <row r="32" spans="3:8" s="75" customFormat="1" ht="30" customHeight="1">
      <c r="C32" s="560"/>
      <c r="D32" s="84" t="s">
        <v>836</v>
      </c>
      <c r="E32" s="172" t="s">
        <v>300</v>
      </c>
      <c r="F32" s="74" t="s">
        <v>301</v>
      </c>
      <c r="G32" s="172">
        <v>0</v>
      </c>
      <c r="H32" s="376">
        <v>9295131</v>
      </c>
    </row>
    <row r="33" spans="3:8" s="75" customFormat="1" ht="30" customHeight="1">
      <c r="C33" s="560"/>
      <c r="D33" s="84" t="s">
        <v>836</v>
      </c>
      <c r="E33" s="172" t="s">
        <v>300</v>
      </c>
      <c r="F33" s="74" t="s">
        <v>302</v>
      </c>
      <c r="G33" s="172">
        <v>0</v>
      </c>
      <c r="H33" s="376">
        <v>10707709.28</v>
      </c>
    </row>
    <row r="34" spans="3:8" s="75" customFormat="1" ht="30" customHeight="1">
      <c r="C34" s="560"/>
      <c r="D34" s="84" t="s">
        <v>836</v>
      </c>
      <c r="E34" s="172" t="s">
        <v>300</v>
      </c>
      <c r="F34" s="74" t="s">
        <v>303</v>
      </c>
      <c r="G34" s="172">
        <v>0</v>
      </c>
      <c r="H34" s="376">
        <v>24707251.98</v>
      </c>
    </row>
    <row r="35" spans="3:8" s="75" customFormat="1" ht="30" customHeight="1">
      <c r="C35" s="561"/>
      <c r="D35" s="84" t="s">
        <v>836</v>
      </c>
      <c r="E35" s="172" t="s">
        <v>300</v>
      </c>
      <c r="F35" s="74" t="s">
        <v>881</v>
      </c>
      <c r="G35" s="172">
        <v>0</v>
      </c>
      <c r="H35" s="376">
        <v>15632105</v>
      </c>
    </row>
    <row r="36" spans="3:8" s="75" customFormat="1" ht="30" customHeight="1">
      <c r="C36" s="561"/>
      <c r="D36" s="84" t="s">
        <v>836</v>
      </c>
      <c r="E36" s="172" t="s">
        <v>305</v>
      </c>
      <c r="F36" s="74" t="s">
        <v>306</v>
      </c>
      <c r="G36" s="172">
        <v>0</v>
      </c>
      <c r="H36" s="376">
        <v>0</v>
      </c>
    </row>
    <row r="37" spans="3:11" s="75" customFormat="1" ht="30" customHeight="1">
      <c r="C37" s="331"/>
      <c r="D37" s="84" t="s">
        <v>836</v>
      </c>
      <c r="E37" s="172" t="s">
        <v>296</v>
      </c>
      <c r="F37" s="74" t="s">
        <v>297</v>
      </c>
      <c r="G37" s="172">
        <v>0</v>
      </c>
      <c r="H37" s="376">
        <v>42622</v>
      </c>
      <c r="I37" s="336"/>
      <c r="J37" s="336"/>
      <c r="K37" s="336"/>
    </row>
    <row r="38" spans="3:11" s="75" customFormat="1" ht="30" customHeight="1">
      <c r="C38" s="332"/>
      <c r="D38" s="84" t="s">
        <v>836</v>
      </c>
      <c r="E38" s="172" t="s">
        <v>296</v>
      </c>
      <c r="F38" s="335" t="s">
        <v>298</v>
      </c>
      <c r="G38" s="335">
        <v>0</v>
      </c>
      <c r="H38" s="444">
        <v>0</v>
      </c>
      <c r="I38" s="336"/>
      <c r="J38" s="336"/>
      <c r="K38" s="336"/>
    </row>
    <row r="39" spans="3:11" s="75" customFormat="1" ht="30" customHeight="1">
      <c r="C39" s="562" t="s">
        <v>900</v>
      </c>
      <c r="D39" s="84" t="s">
        <v>836</v>
      </c>
      <c r="E39" s="172" t="s">
        <v>296</v>
      </c>
      <c r="F39" s="335" t="s">
        <v>299</v>
      </c>
      <c r="G39" s="335">
        <v>0</v>
      </c>
      <c r="H39" s="444">
        <v>18785</v>
      </c>
      <c r="I39" s="336"/>
      <c r="J39" s="336"/>
      <c r="K39" s="336"/>
    </row>
    <row r="40" spans="3:11" s="75" customFormat="1" ht="30" customHeight="1">
      <c r="C40" s="562"/>
      <c r="D40" s="84" t="s">
        <v>836</v>
      </c>
      <c r="E40" s="172" t="s">
        <v>300</v>
      </c>
      <c r="F40" s="334" t="s">
        <v>301</v>
      </c>
      <c r="G40" s="335">
        <v>0</v>
      </c>
      <c r="H40" s="444">
        <v>3161381</v>
      </c>
      <c r="I40" s="336"/>
      <c r="J40" s="336"/>
      <c r="K40" s="336"/>
    </row>
    <row r="41" spans="3:11" s="75" customFormat="1" ht="30" customHeight="1">
      <c r="C41" s="562"/>
      <c r="D41" s="84" t="s">
        <v>836</v>
      </c>
      <c r="E41" s="172" t="s">
        <v>300</v>
      </c>
      <c r="F41" s="334" t="s">
        <v>302</v>
      </c>
      <c r="G41" s="335">
        <v>0</v>
      </c>
      <c r="H41" s="444">
        <v>22202743</v>
      </c>
      <c r="I41" s="336"/>
      <c r="J41" s="336"/>
      <c r="K41" s="336"/>
    </row>
    <row r="42" spans="3:11" s="75" customFormat="1" ht="30" customHeight="1">
      <c r="C42" s="562"/>
      <c r="D42" s="84" t="s">
        <v>836</v>
      </c>
      <c r="E42" s="172" t="s">
        <v>300</v>
      </c>
      <c r="F42" s="334" t="s">
        <v>303</v>
      </c>
      <c r="G42" s="335">
        <v>0</v>
      </c>
      <c r="H42" s="444">
        <v>57830620</v>
      </c>
      <c r="I42" s="336"/>
      <c r="J42" s="336"/>
      <c r="K42" s="336"/>
    </row>
    <row r="43" spans="3:11" s="75" customFormat="1" ht="30" customHeight="1">
      <c r="C43" s="562"/>
      <c r="D43" s="84" t="s">
        <v>836</v>
      </c>
      <c r="E43" s="172" t="s">
        <v>300</v>
      </c>
      <c r="F43" s="334" t="s">
        <v>881</v>
      </c>
      <c r="G43" s="335">
        <v>0</v>
      </c>
      <c r="H43" s="444">
        <v>19696180</v>
      </c>
      <c r="I43" s="336"/>
      <c r="J43" s="336"/>
      <c r="K43" s="336"/>
    </row>
    <row r="44" spans="3:11" s="75" customFormat="1" ht="30" customHeight="1">
      <c r="C44" s="562"/>
      <c r="D44" s="84" t="s">
        <v>836</v>
      </c>
      <c r="E44" s="172" t="s">
        <v>305</v>
      </c>
      <c r="F44" s="334" t="s">
        <v>306</v>
      </c>
      <c r="G44" s="335">
        <v>0</v>
      </c>
      <c r="H44" s="444">
        <v>24229</v>
      </c>
      <c r="I44" s="443"/>
      <c r="J44" s="336"/>
      <c r="K44" s="336"/>
    </row>
    <row r="45" spans="3:11" s="75" customFormat="1" ht="30" customHeight="1">
      <c r="C45" s="331"/>
      <c r="D45" s="333" t="s">
        <v>836</v>
      </c>
      <c r="E45" s="172" t="s">
        <v>296</v>
      </c>
      <c r="F45" s="334" t="s">
        <v>297</v>
      </c>
      <c r="G45" s="335">
        <v>0</v>
      </c>
      <c r="H45" s="335">
        <v>16520</v>
      </c>
      <c r="I45" s="336"/>
      <c r="J45" s="336"/>
      <c r="K45" s="336"/>
    </row>
    <row r="46" spans="3:11" s="75" customFormat="1" ht="30" customHeight="1">
      <c r="C46" s="332"/>
      <c r="D46" s="333" t="s">
        <v>836</v>
      </c>
      <c r="E46" s="172" t="s">
        <v>296</v>
      </c>
      <c r="F46" s="335" t="s">
        <v>298</v>
      </c>
      <c r="G46" s="335">
        <v>0</v>
      </c>
      <c r="H46" s="335"/>
      <c r="I46" s="336"/>
      <c r="J46" s="336"/>
      <c r="K46" s="336"/>
    </row>
    <row r="47" spans="3:11" s="75" customFormat="1" ht="30" customHeight="1">
      <c r="C47" s="562" t="s">
        <v>901</v>
      </c>
      <c r="D47" s="333" t="s">
        <v>836</v>
      </c>
      <c r="E47" s="172" t="s">
        <v>296</v>
      </c>
      <c r="F47" s="335" t="s">
        <v>299</v>
      </c>
      <c r="G47" s="335">
        <v>0</v>
      </c>
      <c r="H47" s="335">
        <v>45</v>
      </c>
      <c r="I47" s="336"/>
      <c r="J47" s="336"/>
      <c r="K47" s="336"/>
    </row>
    <row r="48" spans="3:11" s="75" customFormat="1" ht="30" customHeight="1">
      <c r="C48" s="562"/>
      <c r="D48" s="333" t="s">
        <v>836</v>
      </c>
      <c r="E48" s="172" t="s">
        <v>300</v>
      </c>
      <c r="F48" s="334" t="s">
        <v>301</v>
      </c>
      <c r="G48" s="335">
        <v>0</v>
      </c>
      <c r="H48" s="458">
        <v>600184.22</v>
      </c>
      <c r="I48" s="336"/>
      <c r="J48" s="336"/>
      <c r="K48" s="336"/>
    </row>
    <row r="49" spans="3:11" s="75" customFormat="1" ht="30" customHeight="1">
      <c r="C49" s="562"/>
      <c r="D49" s="333" t="s">
        <v>836</v>
      </c>
      <c r="E49" s="172" t="s">
        <v>300</v>
      </c>
      <c r="F49" s="334" t="s">
        <v>302</v>
      </c>
      <c r="G49" s="335">
        <v>0</v>
      </c>
      <c r="H49" s="458">
        <v>34250972.19</v>
      </c>
      <c r="I49" s="336"/>
      <c r="J49" s="336"/>
      <c r="K49" s="336"/>
    </row>
    <row r="50" spans="3:11" s="75" customFormat="1" ht="30" customHeight="1">
      <c r="C50" s="332"/>
      <c r="D50" s="333" t="s">
        <v>836</v>
      </c>
      <c r="E50" s="172" t="s">
        <v>300</v>
      </c>
      <c r="F50" s="334" t="s">
        <v>303</v>
      </c>
      <c r="G50" s="335">
        <v>0</v>
      </c>
      <c r="H50" s="458">
        <v>91078115.34</v>
      </c>
      <c r="I50" s="336"/>
      <c r="J50" s="336"/>
      <c r="K50" s="336"/>
    </row>
    <row r="51" spans="3:11" s="75" customFormat="1" ht="30" customHeight="1">
      <c r="C51" s="332"/>
      <c r="D51" s="333" t="s">
        <v>836</v>
      </c>
      <c r="E51" s="172" t="s">
        <v>300</v>
      </c>
      <c r="F51" s="74" t="s">
        <v>881</v>
      </c>
      <c r="G51" s="335">
        <v>0</v>
      </c>
      <c r="H51" s="458">
        <v>15589774.07</v>
      </c>
      <c r="I51" s="336"/>
      <c r="J51" s="336"/>
      <c r="K51" s="336"/>
    </row>
    <row r="52" spans="3:9" s="75" customFormat="1" ht="30" customHeight="1">
      <c r="C52" s="332"/>
      <c r="D52" s="333" t="s">
        <v>836</v>
      </c>
      <c r="E52" s="172" t="s">
        <v>305</v>
      </c>
      <c r="F52" s="334" t="s">
        <v>306</v>
      </c>
      <c r="G52" s="335">
        <v>0</v>
      </c>
      <c r="H52" s="458">
        <v>24229.52</v>
      </c>
      <c r="I52" s="459"/>
    </row>
    <row r="53" spans="3:8" s="75" customFormat="1" ht="30" customHeight="1">
      <c r="C53" s="331"/>
      <c r="D53" s="333" t="s">
        <v>836</v>
      </c>
      <c r="E53" s="172" t="s">
        <v>296</v>
      </c>
      <c r="F53" s="334" t="s">
        <v>297</v>
      </c>
      <c r="G53" s="335">
        <v>0</v>
      </c>
      <c r="H53" s="172"/>
    </row>
    <row r="54" spans="3:8" s="75" customFormat="1" ht="30" customHeight="1">
      <c r="C54" s="332"/>
      <c r="D54" s="333" t="s">
        <v>836</v>
      </c>
      <c r="E54" s="172" t="s">
        <v>296</v>
      </c>
      <c r="F54" s="335" t="s">
        <v>298</v>
      </c>
      <c r="G54" s="335">
        <v>0</v>
      </c>
      <c r="H54" s="172"/>
    </row>
    <row r="55" spans="3:8" s="75" customFormat="1" ht="30" customHeight="1">
      <c r="C55" s="562" t="s">
        <v>902</v>
      </c>
      <c r="D55" s="333" t="s">
        <v>836</v>
      </c>
      <c r="E55" s="172" t="s">
        <v>296</v>
      </c>
      <c r="F55" s="335" t="s">
        <v>299</v>
      </c>
      <c r="G55" s="335">
        <v>0</v>
      </c>
      <c r="H55" s="172"/>
    </row>
    <row r="56" spans="3:8" s="75" customFormat="1" ht="30" customHeight="1">
      <c r="C56" s="562"/>
      <c r="D56" s="333" t="s">
        <v>836</v>
      </c>
      <c r="E56" s="172" t="s">
        <v>300</v>
      </c>
      <c r="F56" s="334" t="s">
        <v>301</v>
      </c>
      <c r="G56" s="335">
        <v>0</v>
      </c>
      <c r="H56" s="172"/>
    </row>
    <row r="57" spans="3:8" s="75" customFormat="1" ht="30" customHeight="1">
      <c r="C57" s="562"/>
      <c r="D57" s="333" t="s">
        <v>836</v>
      </c>
      <c r="E57" s="172" t="s">
        <v>300</v>
      </c>
      <c r="F57" s="334" t="s">
        <v>302</v>
      </c>
      <c r="G57" s="335">
        <v>0</v>
      </c>
      <c r="H57" s="172"/>
    </row>
    <row r="58" spans="3:8" s="75" customFormat="1" ht="30" customHeight="1">
      <c r="C58" s="332"/>
      <c r="D58" s="333" t="s">
        <v>836</v>
      </c>
      <c r="E58" s="172" t="s">
        <v>300</v>
      </c>
      <c r="F58" s="334" t="s">
        <v>303</v>
      </c>
      <c r="G58" s="335">
        <v>0</v>
      </c>
      <c r="H58" s="172"/>
    </row>
    <row r="59" spans="3:8" s="75" customFormat="1" ht="30" customHeight="1">
      <c r="C59" s="332"/>
      <c r="D59" s="333" t="s">
        <v>836</v>
      </c>
      <c r="E59" s="172" t="s">
        <v>300</v>
      </c>
      <c r="F59" s="74" t="s">
        <v>881</v>
      </c>
      <c r="G59" s="335">
        <v>0</v>
      </c>
      <c r="H59" s="335"/>
    </row>
    <row r="60" spans="3:8" s="75" customFormat="1" ht="30" customHeight="1">
      <c r="C60" s="358"/>
      <c r="D60" s="333" t="s">
        <v>836</v>
      </c>
      <c r="E60" s="172" t="s">
        <v>305</v>
      </c>
      <c r="F60" s="334" t="s">
        <v>306</v>
      </c>
      <c r="G60" s="172"/>
      <c r="H60" s="172"/>
    </row>
    <row r="61" spans="3:8" s="75" customFormat="1" ht="30" customHeight="1">
      <c r="C61" s="173"/>
      <c r="D61" s="174"/>
      <c r="E61" s="175"/>
      <c r="F61" s="175"/>
      <c r="G61" s="175"/>
      <c r="H61" s="175">
        <f>SUM(H53:H60)</f>
        <v>0</v>
      </c>
    </row>
    <row r="62" spans="3:8" s="75" customFormat="1" ht="21">
      <c r="C62" s="164"/>
      <c r="D62" s="165"/>
      <c r="E62" s="164"/>
      <c r="F62" s="164"/>
      <c r="G62" s="164"/>
      <c r="H62" s="164"/>
    </row>
    <row r="63" spans="3:11" ht="19.5" customHeight="1">
      <c r="C63" s="24" t="s">
        <v>926</v>
      </c>
      <c r="D63" s="24"/>
      <c r="E63" s="24"/>
      <c r="G63" s="145" t="s">
        <v>267</v>
      </c>
      <c r="H63" s="145"/>
      <c r="I63" s="145"/>
      <c r="J63" s="145"/>
      <c r="K63" s="145"/>
    </row>
    <row r="64" spans="3:8" ht="21">
      <c r="C64" s="164"/>
      <c r="D64" s="165"/>
      <c r="E64" s="164"/>
      <c r="F64" s="138" t="s">
        <v>211</v>
      </c>
      <c r="G64" s="164"/>
      <c r="H64" s="164"/>
    </row>
    <row r="65" spans="3:8" ht="21">
      <c r="C65" s="164"/>
      <c r="D65" s="165"/>
      <c r="E65" s="164"/>
      <c r="F65" s="164"/>
      <c r="G65" s="164"/>
      <c r="H65" s="164"/>
    </row>
    <row r="70" spans="4:9" ht="15">
      <c r="D70" s="273"/>
      <c r="E70" s="7"/>
      <c r="F70" s="7"/>
      <c r="G70" s="7"/>
      <c r="H70" s="7"/>
      <c r="I70" s="7"/>
    </row>
    <row r="71" spans="4:9" ht="21">
      <c r="D71" s="97"/>
      <c r="E71" s="99"/>
      <c r="F71" s="175"/>
      <c r="G71" s="76"/>
      <c r="H71" s="76"/>
      <c r="I71" s="76"/>
    </row>
    <row r="72" spans="4:9" ht="21">
      <c r="D72" s="97"/>
      <c r="E72" s="99"/>
      <c r="F72" s="175"/>
      <c r="G72" s="175"/>
      <c r="H72" s="76"/>
      <c r="I72" s="76"/>
    </row>
    <row r="73" spans="4:9" ht="21">
      <c r="D73" s="97"/>
      <c r="E73" s="99"/>
      <c r="F73" s="175"/>
      <c r="G73" s="175"/>
      <c r="H73" s="76"/>
      <c r="I73" s="76"/>
    </row>
    <row r="74" spans="4:9" ht="21">
      <c r="D74" s="97"/>
      <c r="E74" s="99"/>
      <c r="F74" s="175"/>
      <c r="G74" s="76"/>
      <c r="H74" s="76"/>
      <c r="I74" s="76"/>
    </row>
    <row r="75" spans="4:9" ht="21">
      <c r="D75" s="557"/>
      <c r="E75" s="99"/>
      <c r="F75" s="175"/>
      <c r="G75" s="76"/>
      <c r="H75" s="76"/>
      <c r="I75" s="76"/>
    </row>
    <row r="76" spans="4:9" ht="21">
      <c r="D76" s="557"/>
      <c r="E76" s="99"/>
      <c r="F76" s="175"/>
      <c r="G76" s="76"/>
      <c r="H76" s="76"/>
      <c r="I76" s="76"/>
    </row>
    <row r="77" spans="4:9" ht="21">
      <c r="D77" s="557"/>
      <c r="E77" s="99"/>
      <c r="F77" s="175"/>
      <c r="G77" s="76"/>
      <c r="H77" s="76"/>
      <c r="I77" s="76"/>
    </row>
    <row r="78" spans="4:9" ht="15">
      <c r="D78" s="273"/>
      <c r="E78" s="7"/>
      <c r="F78" s="7"/>
      <c r="G78" s="7"/>
      <c r="H78" s="7"/>
      <c r="I78" s="7"/>
    </row>
  </sheetData>
  <sheetProtection/>
  <mergeCells count="8">
    <mergeCell ref="D75:D77"/>
    <mergeCell ref="C14:H14"/>
    <mergeCell ref="C21:C28"/>
    <mergeCell ref="C29:C36"/>
    <mergeCell ref="C42:C44"/>
    <mergeCell ref="C55:C57"/>
    <mergeCell ref="C39:C41"/>
    <mergeCell ref="C47:C49"/>
  </mergeCells>
  <printOptions/>
  <pageMargins left="0.7" right="0.7" top="0.75" bottom="0.75" header="0.3" footer="0.3"/>
  <pageSetup fitToHeight="1" fitToWidth="1" orientation="landscape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69" zoomScaleNormal="69" zoomScalePageLayoutView="0" workbookViewId="0" topLeftCell="A1">
      <selection activeCell="B20" sqref="B20"/>
    </sheetView>
  </sheetViews>
  <sheetFormatPr defaultColWidth="9.140625" defaultRowHeight="12.75"/>
  <cols>
    <col min="1" max="1" width="6.57421875" style="0" customWidth="1"/>
    <col min="2" max="2" width="48.8515625" style="0" customWidth="1"/>
    <col min="3" max="12" width="13.7109375" style="0" customWidth="1"/>
  </cols>
  <sheetData>
    <row r="1" spans="1:12" ht="13.5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8" t="s">
        <v>235</v>
      </c>
    </row>
    <row r="2" spans="1:12" ht="13.5">
      <c r="A2" s="377"/>
      <c r="B2" s="379" t="s">
        <v>862</v>
      </c>
      <c r="C2" s="379"/>
      <c r="D2" s="379"/>
      <c r="E2" s="379"/>
      <c r="F2" s="377"/>
      <c r="G2" s="377"/>
      <c r="H2" s="377"/>
      <c r="I2" s="377"/>
      <c r="J2" s="377"/>
      <c r="K2" s="377"/>
      <c r="L2" s="378"/>
    </row>
    <row r="3" spans="1:12" ht="13.5">
      <c r="A3" s="377"/>
      <c r="B3" s="379" t="s">
        <v>861</v>
      </c>
      <c r="C3" s="379"/>
      <c r="D3" s="379"/>
      <c r="E3" s="379"/>
      <c r="F3" s="377"/>
      <c r="G3" s="377"/>
      <c r="H3" s="377"/>
      <c r="I3" s="377"/>
      <c r="J3" s="377"/>
      <c r="K3" s="377"/>
      <c r="L3" s="378"/>
    </row>
    <row r="4" spans="1:12" ht="13.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</row>
    <row r="5" spans="1:12" ht="17.25">
      <c r="A5" s="565" t="s">
        <v>245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</row>
    <row r="6" spans="1:12" ht="13.5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</row>
    <row r="7" spans="1:12" ht="14.25" thickBot="1">
      <c r="A7" s="380"/>
      <c r="B7" s="380"/>
      <c r="C7" s="380"/>
      <c r="D7" s="380"/>
      <c r="E7" s="380"/>
      <c r="F7" s="380"/>
      <c r="G7" s="381" t="s">
        <v>849</v>
      </c>
      <c r="H7" s="377"/>
      <c r="I7" s="377"/>
      <c r="J7" s="377"/>
      <c r="K7" s="377"/>
      <c r="L7" s="377"/>
    </row>
    <row r="8" spans="1:12" ht="83.25" thickBot="1">
      <c r="A8" s="382" t="s">
        <v>196</v>
      </c>
      <c r="B8" s="383" t="s">
        <v>850</v>
      </c>
      <c r="C8" s="384" t="s">
        <v>851</v>
      </c>
      <c r="D8" s="384" t="s">
        <v>852</v>
      </c>
      <c r="E8" s="384" t="s">
        <v>853</v>
      </c>
      <c r="F8" s="384" t="s">
        <v>854</v>
      </c>
      <c r="G8" s="383" t="s">
        <v>855</v>
      </c>
      <c r="H8" s="377"/>
      <c r="I8" s="385"/>
      <c r="J8" s="385"/>
      <c r="K8" s="377"/>
      <c r="L8" s="377"/>
    </row>
    <row r="9" spans="1:12" ht="58.5" customHeight="1">
      <c r="A9" s="386">
        <v>1</v>
      </c>
      <c r="B9" s="387" t="s">
        <v>952</v>
      </c>
      <c r="C9" s="424">
        <v>1</v>
      </c>
      <c r="D9" s="425" t="s">
        <v>951</v>
      </c>
      <c r="E9" s="425" t="s">
        <v>951</v>
      </c>
      <c r="F9" s="426">
        <v>15000</v>
      </c>
      <c r="G9" s="427"/>
      <c r="H9" s="388"/>
      <c r="I9" s="388"/>
      <c r="J9" s="388"/>
      <c r="K9" s="377"/>
      <c r="L9" s="377"/>
    </row>
    <row r="10" spans="1:12" ht="48.75" customHeight="1">
      <c r="A10" s="389">
        <v>2</v>
      </c>
      <c r="B10" s="387" t="s">
        <v>953</v>
      </c>
      <c r="C10" s="428">
        <v>1</v>
      </c>
      <c r="D10" s="429" t="s">
        <v>951</v>
      </c>
      <c r="E10" s="429" t="s">
        <v>951</v>
      </c>
      <c r="F10" s="430">
        <v>3000</v>
      </c>
      <c r="G10" s="431"/>
      <c r="H10" s="388"/>
      <c r="I10" s="388"/>
      <c r="J10" s="388"/>
      <c r="K10" s="377"/>
      <c r="L10" s="377"/>
    </row>
    <row r="11" spans="1:12" ht="42" customHeight="1">
      <c r="A11" s="389">
        <v>3</v>
      </c>
      <c r="B11" s="387"/>
      <c r="C11" s="428">
        <v>1</v>
      </c>
      <c r="D11" s="429" t="s">
        <v>951</v>
      </c>
      <c r="E11" s="429" t="s">
        <v>951</v>
      </c>
      <c r="F11" s="430">
        <v>3200</v>
      </c>
      <c r="G11" s="431">
        <v>938</v>
      </c>
      <c r="H11" s="388"/>
      <c r="I11" s="388"/>
      <c r="J11" s="388"/>
      <c r="K11" s="377"/>
      <c r="L11" s="377"/>
    </row>
    <row r="12" spans="1:12" ht="14.25" thickBot="1">
      <c r="A12" s="566" t="s">
        <v>856</v>
      </c>
      <c r="B12" s="567"/>
      <c r="C12" s="390"/>
      <c r="D12" s="390"/>
      <c r="E12" s="391"/>
      <c r="F12" s="392">
        <v>21200</v>
      </c>
      <c r="G12" s="392">
        <v>938</v>
      </c>
      <c r="H12" s="393"/>
      <c r="I12" s="393"/>
      <c r="J12" s="393"/>
      <c r="K12" s="377"/>
      <c r="L12" s="377"/>
    </row>
    <row r="13" spans="1:12" ht="13.5">
      <c r="A13" s="388"/>
      <c r="B13" s="394"/>
      <c r="C13" s="377"/>
      <c r="D13" s="395"/>
      <c r="E13" s="395"/>
      <c r="F13" s="393"/>
      <c r="G13" s="396"/>
      <c r="H13" s="393"/>
      <c r="I13" s="393"/>
      <c r="J13" s="393"/>
      <c r="K13" s="377"/>
      <c r="L13" s="377"/>
    </row>
    <row r="14" spans="1:12" ht="15">
      <c r="A14" s="397" t="s">
        <v>857</v>
      </c>
      <c r="B14" s="388"/>
      <c r="C14" s="377"/>
      <c r="D14" s="395"/>
      <c r="E14" s="395"/>
      <c r="F14" s="393"/>
      <c r="G14" s="393"/>
      <c r="H14" s="393"/>
      <c r="I14" s="393"/>
      <c r="J14" s="393"/>
      <c r="K14" s="377"/>
      <c r="L14" s="377"/>
    </row>
    <row r="15" spans="1:12" ht="14.25" thickBot="1">
      <c r="A15" s="380"/>
      <c r="B15" s="380"/>
      <c r="C15" s="380"/>
      <c r="D15" s="380"/>
      <c r="E15" s="380"/>
      <c r="F15" s="380"/>
      <c r="G15" s="380"/>
      <c r="H15" s="380"/>
      <c r="I15" s="377"/>
      <c r="J15" s="377"/>
      <c r="K15" s="377"/>
      <c r="L15" s="381" t="s">
        <v>849</v>
      </c>
    </row>
    <row r="16" spans="1:12" ht="15" customHeight="1">
      <c r="A16" s="568" t="s">
        <v>196</v>
      </c>
      <c r="B16" s="570" t="s">
        <v>850</v>
      </c>
      <c r="C16" s="572" t="s">
        <v>858</v>
      </c>
      <c r="D16" s="573"/>
      <c r="E16" s="574" t="s">
        <v>904</v>
      </c>
      <c r="F16" s="575"/>
      <c r="G16" s="576" t="s">
        <v>905</v>
      </c>
      <c r="H16" s="576"/>
      <c r="I16" s="577" t="s">
        <v>906</v>
      </c>
      <c r="J16" s="578"/>
      <c r="K16" s="579" t="s">
        <v>907</v>
      </c>
      <c r="L16" s="578"/>
    </row>
    <row r="17" spans="1:12" ht="14.25" thickBot="1">
      <c r="A17" s="569"/>
      <c r="B17" s="571"/>
      <c r="C17" s="398" t="s">
        <v>859</v>
      </c>
      <c r="D17" s="399" t="s">
        <v>860</v>
      </c>
      <c r="E17" s="398" t="s">
        <v>859</v>
      </c>
      <c r="F17" s="399" t="s">
        <v>860</v>
      </c>
      <c r="G17" s="398" t="s">
        <v>859</v>
      </c>
      <c r="H17" s="399" t="s">
        <v>860</v>
      </c>
      <c r="I17" s="398" t="s">
        <v>859</v>
      </c>
      <c r="J17" s="399" t="s">
        <v>860</v>
      </c>
      <c r="K17" s="398" t="s">
        <v>859</v>
      </c>
      <c r="L17" s="399" t="s">
        <v>860</v>
      </c>
    </row>
    <row r="18" spans="1:12" ht="55.5" customHeight="1">
      <c r="A18" s="400">
        <v>1</v>
      </c>
      <c r="B18" s="387" t="s">
        <v>952</v>
      </c>
      <c r="C18" s="432">
        <v>15000</v>
      </c>
      <c r="D18" s="433">
        <v>0</v>
      </c>
      <c r="E18" s="432">
        <v>0</v>
      </c>
      <c r="F18" s="433">
        <v>0</v>
      </c>
      <c r="G18" s="432">
        <v>5270</v>
      </c>
      <c r="H18" s="434">
        <v>0</v>
      </c>
      <c r="I18" s="435">
        <v>11380</v>
      </c>
      <c r="J18" s="433">
        <v>0</v>
      </c>
      <c r="K18" s="432">
        <v>15000</v>
      </c>
      <c r="L18" s="433"/>
    </row>
    <row r="19" spans="1:12" ht="41.25" customHeight="1">
      <c r="A19" s="389">
        <v>2</v>
      </c>
      <c r="B19" s="387" t="s">
        <v>953</v>
      </c>
      <c r="C19" s="436">
        <v>3000</v>
      </c>
      <c r="D19" s="437">
        <v>0</v>
      </c>
      <c r="E19" s="436">
        <v>0</v>
      </c>
      <c r="F19" s="437">
        <v>0</v>
      </c>
      <c r="G19" s="436">
        <v>3000</v>
      </c>
      <c r="H19" s="438">
        <v>0</v>
      </c>
      <c r="I19" s="439">
        <v>0</v>
      </c>
      <c r="J19" s="437">
        <v>0</v>
      </c>
      <c r="K19" s="436">
        <v>3000</v>
      </c>
      <c r="L19" s="437"/>
    </row>
    <row r="20" spans="1:12" ht="42.75" customHeight="1">
      <c r="A20" s="389">
        <v>3</v>
      </c>
      <c r="B20" s="387"/>
      <c r="C20" s="436">
        <v>3200</v>
      </c>
      <c r="D20" s="437">
        <v>0</v>
      </c>
      <c r="E20" s="436">
        <v>800</v>
      </c>
      <c r="F20" s="437">
        <v>0</v>
      </c>
      <c r="G20" s="436">
        <v>1600</v>
      </c>
      <c r="H20" s="438">
        <v>0</v>
      </c>
      <c r="I20" s="439">
        <v>2400</v>
      </c>
      <c r="J20" s="437">
        <v>0</v>
      </c>
      <c r="K20" s="436">
        <v>3200</v>
      </c>
      <c r="L20" s="437"/>
    </row>
    <row r="21" spans="1:12" ht="14.25" thickBot="1">
      <c r="A21" s="563" t="s">
        <v>856</v>
      </c>
      <c r="B21" s="564"/>
      <c r="C21" s="440">
        <v>21200</v>
      </c>
      <c r="D21" s="440"/>
      <c r="E21" s="440">
        <v>800</v>
      </c>
      <c r="F21" s="440"/>
      <c r="G21" s="440">
        <v>9870</v>
      </c>
      <c r="H21" s="440"/>
      <c r="I21" s="440">
        <v>13780</v>
      </c>
      <c r="J21" s="440"/>
      <c r="K21" s="440">
        <v>21200</v>
      </c>
      <c r="L21" s="440"/>
    </row>
    <row r="22" spans="1:12" ht="12.75">
      <c r="A22" s="401"/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</row>
    <row r="23" spans="1:12" ht="12.75">
      <c r="A23" s="402"/>
      <c r="B23" s="450" t="s">
        <v>926</v>
      </c>
      <c r="C23" s="402"/>
      <c r="D23" s="402"/>
      <c r="E23" s="402"/>
      <c r="F23" s="402"/>
      <c r="G23" s="402" t="s">
        <v>211</v>
      </c>
      <c r="H23" s="402"/>
      <c r="I23" s="402"/>
      <c r="J23" s="402" t="s">
        <v>867</v>
      </c>
      <c r="K23" s="402"/>
      <c r="L23" s="402"/>
    </row>
    <row r="24" spans="1:12" ht="12.75">
      <c r="A24" s="402"/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</row>
    <row r="25" spans="1:12" ht="12.75">
      <c r="A25" s="402"/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</row>
    <row r="26" spans="1:12" ht="12.75">
      <c r="A26" s="402"/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</row>
    <row r="27" spans="1:12" ht="12.75">
      <c r="A27" s="402"/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</row>
  </sheetData>
  <sheetProtection/>
  <mergeCells count="10">
    <mergeCell ref="A21:B21"/>
    <mergeCell ref="A5:L5"/>
    <mergeCell ref="A12:B12"/>
    <mergeCell ref="A16:A17"/>
    <mergeCell ref="B16:B17"/>
    <mergeCell ref="C16:D16"/>
    <mergeCell ref="E16:F16"/>
    <mergeCell ref="G16:H16"/>
    <mergeCell ref="I16:J16"/>
    <mergeCell ref="K16:L1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7"/>
  <sheetViews>
    <sheetView zoomScale="75" zoomScaleNormal="75" zoomScalePageLayoutView="0" workbookViewId="0" topLeftCell="A1">
      <selection activeCell="J19" sqref="J19"/>
    </sheetView>
  </sheetViews>
  <sheetFormatPr defaultColWidth="9.140625" defaultRowHeight="12.75"/>
  <cols>
    <col min="1" max="1" width="13.57421875" style="64" customWidth="1"/>
    <col min="2" max="2" width="8.57421875" style="64" customWidth="1"/>
    <col min="3" max="3" width="71.8515625" style="64" customWidth="1"/>
    <col min="4" max="4" width="22.421875" style="64" customWidth="1"/>
    <col min="5" max="5" width="15.00390625" style="64" customWidth="1"/>
    <col min="6" max="6" width="18.28125" style="64" customWidth="1"/>
    <col min="7" max="7" width="19.8515625" style="64" customWidth="1"/>
    <col min="8" max="8" width="26.00390625" style="64" customWidth="1"/>
    <col min="9" max="9" width="20.421875" style="64" customWidth="1"/>
    <col min="10" max="10" width="7.140625" style="64" customWidth="1"/>
    <col min="11" max="16384" width="9.140625" style="64" customWidth="1"/>
  </cols>
  <sheetData>
    <row r="1" ht="15.75" customHeight="1"/>
    <row r="2" ht="15.75" customHeight="1"/>
    <row r="3" ht="15.75" customHeight="1">
      <c r="G3" s="187"/>
    </row>
    <row r="4" spans="1:7" ht="15.75" customHeight="1">
      <c r="A4" s="1" t="s">
        <v>862</v>
      </c>
      <c r="G4" s="187" t="s">
        <v>246</v>
      </c>
    </row>
    <row r="5" spans="1:7" ht="15.75" customHeight="1">
      <c r="A5" s="1" t="s">
        <v>847</v>
      </c>
      <c r="G5" s="187"/>
    </row>
    <row r="6" spans="1:7" ht="15.75" customHeight="1">
      <c r="A6" s="347"/>
      <c r="B6" s="347"/>
      <c r="C6" s="347"/>
      <c r="D6" s="347"/>
      <c r="E6" s="347"/>
      <c r="F6" s="347"/>
      <c r="G6" s="347"/>
    </row>
    <row r="7" spans="1:9" ht="15" customHeight="1">
      <c r="A7" s="580" t="s">
        <v>449</v>
      </c>
      <c r="B7" s="580"/>
      <c r="C7" s="581"/>
      <c r="D7" s="581"/>
      <c r="E7" s="581"/>
      <c r="F7" s="581"/>
      <c r="G7" s="581"/>
      <c r="H7" s="188"/>
      <c r="I7" s="188"/>
    </row>
    <row r="8" spans="1:9" ht="15" customHeight="1">
      <c r="A8" s="581"/>
      <c r="B8" s="581"/>
      <c r="C8" s="581"/>
      <c r="D8" s="581"/>
      <c r="E8" s="581"/>
      <c r="F8" s="581"/>
      <c r="G8" s="581"/>
      <c r="H8" s="188"/>
      <c r="I8" s="188"/>
    </row>
    <row r="9" spans="1:7" ht="15">
      <c r="A9" s="347"/>
      <c r="B9" s="347"/>
      <c r="C9" s="347"/>
      <c r="D9" s="347"/>
      <c r="E9" s="347"/>
      <c r="F9" s="347"/>
      <c r="G9" s="347"/>
    </row>
    <row r="10" spans="3:9" ht="15">
      <c r="C10" s="65"/>
      <c r="D10" s="65"/>
      <c r="E10" s="65"/>
      <c r="F10" s="65"/>
      <c r="G10" s="66" t="s">
        <v>318</v>
      </c>
      <c r="H10" s="65"/>
      <c r="I10" s="66"/>
    </row>
    <row r="11" spans="1:9" s="191" customFormat="1" ht="42.75" customHeight="1">
      <c r="A11" s="67" t="s">
        <v>450</v>
      </c>
      <c r="B11" s="67" t="s">
        <v>485</v>
      </c>
      <c r="C11" s="67" t="s">
        <v>451</v>
      </c>
      <c r="D11" s="67" t="s">
        <v>486</v>
      </c>
      <c r="E11" s="67" t="s">
        <v>164</v>
      </c>
      <c r="F11" s="130" t="s">
        <v>165</v>
      </c>
      <c r="G11" s="68" t="s">
        <v>166</v>
      </c>
      <c r="H11" s="189" t="s">
        <v>322</v>
      </c>
      <c r="I11" s="190"/>
    </row>
    <row r="12" spans="1:9" s="191" customFormat="1" ht="35.25" customHeight="1">
      <c r="A12" s="67">
        <v>1</v>
      </c>
      <c r="B12" s="67">
        <v>2</v>
      </c>
      <c r="C12" s="67">
        <v>3</v>
      </c>
      <c r="D12" s="67"/>
      <c r="E12" s="67">
        <v>4</v>
      </c>
      <c r="F12" s="67">
        <v>5</v>
      </c>
      <c r="G12" s="68" t="s">
        <v>167</v>
      </c>
      <c r="H12" s="189"/>
      <c r="I12" s="190"/>
    </row>
    <row r="13" spans="1:9" s="191" customFormat="1" ht="15" customHeight="1">
      <c r="A13" s="67"/>
      <c r="B13" s="67"/>
      <c r="C13" s="69" t="s">
        <v>412</v>
      </c>
      <c r="D13" s="69"/>
      <c r="E13" s="69"/>
      <c r="F13" s="69"/>
      <c r="G13" s="68"/>
      <c r="H13" s="189"/>
      <c r="I13" s="190"/>
    </row>
    <row r="14" spans="1:9" ht="15">
      <c r="A14" s="192" t="s">
        <v>395</v>
      </c>
      <c r="B14" s="192"/>
      <c r="C14" s="193" t="s">
        <v>487</v>
      </c>
      <c r="D14" s="194" t="s">
        <v>168</v>
      </c>
      <c r="E14" s="359">
        <f>E15+E16+E17+E18</f>
        <v>44903000</v>
      </c>
      <c r="F14" s="359">
        <f>F15+F16+F17+F18</f>
        <v>26847000</v>
      </c>
      <c r="G14" s="288">
        <f>('Биланс стања'!H76+'Биланс стања'!H74+'Биланс стања'!H73+'Биланс стања'!H72*1000)*1000</f>
        <v>18056000</v>
      </c>
      <c r="H14" s="195"/>
      <c r="I14" s="196"/>
    </row>
    <row r="15" spans="1:9" ht="15">
      <c r="A15" s="197" t="s">
        <v>452</v>
      </c>
      <c r="B15" s="197"/>
      <c r="C15" s="198" t="s">
        <v>489</v>
      </c>
      <c r="D15" s="199"/>
      <c r="E15" s="281"/>
      <c r="F15" s="281">
        <v>0</v>
      </c>
      <c r="G15" s="281"/>
      <c r="H15" s="65"/>
      <c r="I15" s="200"/>
    </row>
    <row r="16" spans="1:9" ht="15">
      <c r="A16" s="197" t="s">
        <v>453</v>
      </c>
      <c r="B16" s="197"/>
      <c r="C16" s="198" t="s">
        <v>490</v>
      </c>
      <c r="D16" s="199"/>
      <c r="E16" s="281"/>
      <c r="F16" s="281">
        <v>0</v>
      </c>
      <c r="G16" s="281"/>
      <c r="H16" s="201"/>
      <c r="I16" s="196"/>
    </row>
    <row r="17" spans="1:9" ht="15">
      <c r="A17" s="197" t="s">
        <v>454</v>
      </c>
      <c r="B17" s="197"/>
      <c r="C17" s="198" t="s">
        <v>491</v>
      </c>
      <c r="D17" s="199"/>
      <c r="E17" s="281"/>
      <c r="F17" s="281">
        <v>0</v>
      </c>
      <c r="G17" s="281">
        <v>0</v>
      </c>
      <c r="H17" s="65"/>
      <c r="I17" s="200"/>
    </row>
    <row r="18" spans="1:9" ht="15">
      <c r="A18" s="197" t="s">
        <v>492</v>
      </c>
      <c r="B18" s="197"/>
      <c r="C18" s="198" t="s">
        <v>493</v>
      </c>
      <c r="D18" s="199"/>
      <c r="E18" s="281">
        <v>44903000</v>
      </c>
      <c r="F18" s="281">
        <v>26847000</v>
      </c>
      <c r="G18" s="281">
        <f>E18-F18</f>
        <v>18056000</v>
      </c>
      <c r="H18" s="65"/>
      <c r="I18" s="200"/>
    </row>
    <row r="19" spans="1:9" ht="30.75">
      <c r="A19" s="202" t="s">
        <v>396</v>
      </c>
      <c r="B19" s="203"/>
      <c r="C19" s="193" t="s">
        <v>494</v>
      </c>
      <c r="D19" s="194" t="s">
        <v>169</v>
      </c>
      <c r="E19" s="359">
        <f>E20+E21+E22+E23</f>
        <v>746</v>
      </c>
      <c r="F19" s="359">
        <v>0</v>
      </c>
      <c r="G19" s="288">
        <f>('Биланс стања'!H45+'Биланс стања'!H44+'Биланс стања'!H42+'Биланс стања'!H39+'Биланс стања'!H38+'Биланс стања'!H37)*1000</f>
        <v>746000</v>
      </c>
      <c r="H19" s="204"/>
      <c r="I19" s="196"/>
    </row>
    <row r="20" spans="1:9" ht="15">
      <c r="A20" s="197" t="s">
        <v>455</v>
      </c>
      <c r="B20" s="197"/>
      <c r="C20" s="198" t="s">
        <v>489</v>
      </c>
      <c r="D20" s="199"/>
      <c r="E20" s="281">
        <v>0</v>
      </c>
      <c r="F20" s="281">
        <v>0</v>
      </c>
      <c r="G20" s="281">
        <v>0</v>
      </c>
      <c r="H20" s="205"/>
      <c r="I20" s="200"/>
    </row>
    <row r="21" spans="1:9" ht="15">
      <c r="A21" s="197" t="s">
        <v>456</v>
      </c>
      <c r="B21" s="197"/>
      <c r="C21" s="198" t="s">
        <v>490</v>
      </c>
      <c r="D21" s="199"/>
      <c r="E21" s="281">
        <v>0</v>
      </c>
      <c r="F21" s="281">
        <v>0</v>
      </c>
      <c r="G21" s="281">
        <v>0</v>
      </c>
      <c r="H21" s="65"/>
      <c r="I21" s="200"/>
    </row>
    <row r="22" spans="1:9" ht="15">
      <c r="A22" s="197" t="s">
        <v>457</v>
      </c>
      <c r="B22" s="197"/>
      <c r="C22" s="198" t="s">
        <v>491</v>
      </c>
      <c r="D22" s="199"/>
      <c r="E22" s="281">
        <v>0</v>
      </c>
      <c r="F22" s="281">
        <v>0</v>
      </c>
      <c r="G22" s="281">
        <v>0</v>
      </c>
      <c r="H22" s="65"/>
      <c r="I22" s="200"/>
    </row>
    <row r="23" spans="1:9" ht="15">
      <c r="A23" s="197" t="s">
        <v>496</v>
      </c>
      <c r="B23" s="197"/>
      <c r="C23" s="198" t="s">
        <v>493</v>
      </c>
      <c r="D23" s="199"/>
      <c r="E23" s="281">
        <v>746</v>
      </c>
      <c r="F23" s="281">
        <v>0</v>
      </c>
      <c r="G23" s="281">
        <v>746</v>
      </c>
      <c r="H23" s="65"/>
      <c r="I23" s="200"/>
    </row>
    <row r="24" spans="1:9" ht="15">
      <c r="A24" s="206" t="s">
        <v>397</v>
      </c>
      <c r="B24" s="206"/>
      <c r="C24" s="207" t="s">
        <v>497</v>
      </c>
      <c r="D24" s="208" t="s">
        <v>170</v>
      </c>
      <c r="E24" s="360">
        <v>0</v>
      </c>
      <c r="F24" s="360">
        <v>0</v>
      </c>
      <c r="G24" s="288">
        <f>'Биланс стања'!H34+'Биланс стања'!H35+'Биланс стања'!H36</f>
        <v>0</v>
      </c>
      <c r="H24" s="104"/>
      <c r="I24" s="196"/>
    </row>
    <row r="25" spans="1:9" ht="15">
      <c r="A25" s="209" t="s">
        <v>458</v>
      </c>
      <c r="B25" s="209"/>
      <c r="C25" s="210" t="s">
        <v>459</v>
      </c>
      <c r="D25" s="211"/>
      <c r="E25" s="280">
        <v>0</v>
      </c>
      <c r="F25" s="280">
        <v>0</v>
      </c>
      <c r="G25" s="280">
        <v>0</v>
      </c>
      <c r="H25" s="65"/>
      <c r="I25" s="200"/>
    </row>
    <row r="26" spans="1:9" ht="15">
      <c r="A26" s="209" t="s">
        <v>460</v>
      </c>
      <c r="B26" s="209"/>
      <c r="C26" s="210" t="s">
        <v>499</v>
      </c>
      <c r="D26" s="211"/>
      <c r="E26" s="280">
        <v>0</v>
      </c>
      <c r="F26" s="280">
        <v>0</v>
      </c>
      <c r="G26" s="280">
        <v>0</v>
      </c>
      <c r="H26" s="65"/>
      <c r="I26" s="200"/>
    </row>
    <row r="27" spans="1:9" ht="15">
      <c r="A27" s="209" t="s">
        <v>500</v>
      </c>
      <c r="B27" s="209"/>
      <c r="C27" s="210" t="s">
        <v>501</v>
      </c>
      <c r="D27" s="211"/>
      <c r="E27" s="280">
        <v>0</v>
      </c>
      <c r="F27" s="280">
        <v>0</v>
      </c>
      <c r="G27" s="280">
        <v>0</v>
      </c>
      <c r="H27" s="65"/>
      <c r="I27" s="200"/>
    </row>
    <row r="28" spans="1:9" ht="15">
      <c r="A28" s="209" t="s">
        <v>502</v>
      </c>
      <c r="B28" s="209"/>
      <c r="C28" s="210" t="s">
        <v>503</v>
      </c>
      <c r="D28" s="211"/>
      <c r="E28" s="280">
        <v>0</v>
      </c>
      <c r="F28" s="280">
        <v>0</v>
      </c>
      <c r="G28" s="280">
        <v>0</v>
      </c>
      <c r="H28" s="65"/>
      <c r="I28" s="200"/>
    </row>
    <row r="29" spans="1:9" ht="61.5" customHeight="1">
      <c r="A29" s="212" t="s">
        <v>398</v>
      </c>
      <c r="B29" s="213"/>
      <c r="C29" s="214" t="s">
        <v>171</v>
      </c>
      <c r="D29" s="215" t="s">
        <v>172</v>
      </c>
      <c r="E29" s="283">
        <f>E30+E31+E32+E33</f>
        <v>155300000</v>
      </c>
      <c r="F29" s="283">
        <f>F30+F31+F32+F33</f>
        <v>69078000</v>
      </c>
      <c r="G29" s="288">
        <f>('Биланс стања'!H59+'Биланс стања'!H65)*1000</f>
        <v>86222000</v>
      </c>
      <c r="H29" s="65"/>
      <c r="I29" s="200"/>
    </row>
    <row r="30" spans="1:9" ht="15">
      <c r="A30" s="216" t="s">
        <v>461</v>
      </c>
      <c r="B30" s="197"/>
      <c r="C30" s="217" t="s">
        <v>505</v>
      </c>
      <c r="D30" s="218"/>
      <c r="E30" s="289">
        <v>55478000</v>
      </c>
      <c r="F30" s="361">
        <v>29341000</v>
      </c>
      <c r="G30" s="281">
        <f>E30-F30</f>
        <v>26137000</v>
      </c>
      <c r="H30" s="337"/>
      <c r="I30" s="200"/>
    </row>
    <row r="31" spans="1:9" ht="15">
      <c r="A31" s="216" t="s">
        <v>462</v>
      </c>
      <c r="B31" s="197"/>
      <c r="C31" s="198" t="s">
        <v>506</v>
      </c>
      <c r="D31" s="199"/>
      <c r="E31" s="289">
        <v>5301000</v>
      </c>
      <c r="F31" s="281">
        <v>5211000</v>
      </c>
      <c r="G31" s="281">
        <f>E31-F31</f>
        <v>90000</v>
      </c>
      <c r="H31" s="104"/>
      <c r="I31" s="219"/>
    </row>
    <row r="32" spans="1:9" ht="15">
      <c r="A32" s="220" t="s">
        <v>463</v>
      </c>
      <c r="B32" s="209"/>
      <c r="C32" s="221" t="s">
        <v>173</v>
      </c>
      <c r="D32" s="211"/>
      <c r="E32" s="289">
        <v>69476000</v>
      </c>
      <c r="F32" s="280">
        <v>11321000</v>
      </c>
      <c r="G32" s="281">
        <f>E32-F32</f>
        <v>58155000</v>
      </c>
      <c r="H32" s="65"/>
      <c r="I32" s="65"/>
    </row>
    <row r="33" spans="1:9" ht="15">
      <c r="A33" s="216" t="s">
        <v>464</v>
      </c>
      <c r="B33" s="197"/>
      <c r="C33" s="217" t="s">
        <v>174</v>
      </c>
      <c r="D33" s="199"/>
      <c r="E33" s="289">
        <v>25045000</v>
      </c>
      <c r="F33" s="281">
        <v>23205000</v>
      </c>
      <c r="G33" s="281">
        <f>E33-F33</f>
        <v>1840000</v>
      </c>
      <c r="H33" s="337"/>
      <c r="I33" s="65"/>
    </row>
    <row r="34" spans="1:8" ht="30.75">
      <c r="A34" s="213" t="s">
        <v>399</v>
      </c>
      <c r="B34" s="213"/>
      <c r="C34" s="207" t="s">
        <v>508</v>
      </c>
      <c r="D34" s="222" t="s">
        <v>175</v>
      </c>
      <c r="E34" s="360">
        <f>E35+E36+E37+E38+E39</f>
        <v>1777000</v>
      </c>
      <c r="F34" s="360">
        <f>F35+F36+F37+F38+F39</f>
        <v>0</v>
      </c>
      <c r="G34" s="288">
        <f>('Биланс стања'!H79+'Биланс стања'!H69+'Биланс стања'!H68+'Биланс стања'!H50+'Биланс стања'!H48)*1000</f>
        <v>1777000</v>
      </c>
      <c r="H34" s="65"/>
    </row>
    <row r="35" spans="1:8" ht="15">
      <c r="A35" s="216" t="s">
        <v>465</v>
      </c>
      <c r="B35" s="197"/>
      <c r="C35" s="217" t="s">
        <v>505</v>
      </c>
      <c r="D35" s="199"/>
      <c r="E35" s="280">
        <v>298000</v>
      </c>
      <c r="F35" s="280"/>
      <c r="G35" s="280">
        <f>E35-F35</f>
        <v>298000</v>
      </c>
      <c r="H35" s="65"/>
    </row>
    <row r="36" spans="1:8" ht="15">
      <c r="A36" s="216" t="s">
        <v>466</v>
      </c>
      <c r="B36" s="197"/>
      <c r="C36" s="198" t="s">
        <v>506</v>
      </c>
      <c r="D36" s="199"/>
      <c r="E36" s="280">
        <v>0</v>
      </c>
      <c r="F36" s="280">
        <v>0</v>
      </c>
      <c r="G36" s="280">
        <f>E36-F36</f>
        <v>0</v>
      </c>
      <c r="H36" s="65"/>
    </row>
    <row r="37" spans="1:8" ht="15">
      <c r="A37" s="220" t="s">
        <v>467</v>
      </c>
      <c r="B37" s="209"/>
      <c r="C37" s="221" t="s">
        <v>173</v>
      </c>
      <c r="D37" s="211"/>
      <c r="E37" s="280">
        <v>283000</v>
      </c>
      <c r="F37" s="280">
        <v>0</v>
      </c>
      <c r="G37" s="280">
        <f>E37-F37</f>
        <v>283000</v>
      </c>
      <c r="H37" s="65"/>
    </row>
    <row r="38" spans="1:8" ht="30.75">
      <c r="A38" s="220" t="s">
        <v>468</v>
      </c>
      <c r="B38" s="209"/>
      <c r="C38" s="217" t="s">
        <v>176</v>
      </c>
      <c r="D38" s="211"/>
      <c r="E38" s="280">
        <v>21000</v>
      </c>
      <c r="F38" s="280">
        <v>0</v>
      </c>
      <c r="G38" s="280">
        <f>E38-F38</f>
        <v>21000</v>
      </c>
      <c r="H38" s="65"/>
    </row>
    <row r="39" spans="1:8" ht="21" customHeight="1">
      <c r="A39" s="209" t="s">
        <v>469</v>
      </c>
      <c r="B39" s="223"/>
      <c r="C39" s="224" t="s">
        <v>507</v>
      </c>
      <c r="D39" s="225"/>
      <c r="E39" s="362">
        <v>1175000</v>
      </c>
      <c r="F39" s="362">
        <v>0</v>
      </c>
      <c r="G39" s="280">
        <f>E39-F39</f>
        <v>1175000</v>
      </c>
      <c r="H39" s="65"/>
    </row>
    <row r="40" spans="1:8" ht="17.25" customHeight="1">
      <c r="A40" s="197"/>
      <c r="B40" s="197"/>
      <c r="C40" s="69" t="s">
        <v>417</v>
      </c>
      <c r="D40" s="226"/>
      <c r="E40" s="363">
        <v>0</v>
      </c>
      <c r="F40" s="363">
        <v>0</v>
      </c>
      <c r="G40" s="282">
        <v>0</v>
      </c>
      <c r="H40" s="65"/>
    </row>
    <row r="41" spans="1:8" ht="15">
      <c r="A41" s="213" t="s">
        <v>400</v>
      </c>
      <c r="B41" s="213"/>
      <c r="C41" s="193" t="s">
        <v>509</v>
      </c>
      <c r="D41" s="194" t="s">
        <v>177</v>
      </c>
      <c r="E41" s="359">
        <f>E42+E43+E44+E45</f>
        <v>128000</v>
      </c>
      <c r="F41" s="359">
        <v>0</v>
      </c>
      <c r="G41" s="365">
        <f>('Биланс стања'!H131+'Биланс стања'!H128+'Биланс стања'!H127+'Биланс стања'!H126)*1000</f>
        <v>128000</v>
      </c>
      <c r="H41" s="65"/>
    </row>
    <row r="42" spans="1:8" ht="15">
      <c r="A42" s="197" t="s">
        <v>470</v>
      </c>
      <c r="B42" s="197"/>
      <c r="C42" s="198" t="s">
        <v>178</v>
      </c>
      <c r="D42" s="199"/>
      <c r="E42" s="281">
        <v>0</v>
      </c>
      <c r="F42" s="281">
        <v>0</v>
      </c>
      <c r="G42" s="281">
        <v>0</v>
      </c>
      <c r="H42" s="65"/>
    </row>
    <row r="43" spans="1:8" ht="15">
      <c r="A43" s="197" t="s">
        <v>510</v>
      </c>
      <c r="B43" s="197"/>
      <c r="C43" s="198" t="s">
        <v>179</v>
      </c>
      <c r="D43" s="199"/>
      <c r="E43" s="281">
        <v>0</v>
      </c>
      <c r="F43" s="281">
        <v>0</v>
      </c>
      <c r="G43" s="281">
        <v>0</v>
      </c>
      <c r="H43" s="65"/>
    </row>
    <row r="44" spans="1:8" ht="15">
      <c r="A44" s="197" t="s">
        <v>511</v>
      </c>
      <c r="B44" s="197"/>
      <c r="C44" s="198" t="s">
        <v>180</v>
      </c>
      <c r="D44" s="199"/>
      <c r="E44" s="281">
        <v>128000</v>
      </c>
      <c r="F44" s="281">
        <v>0</v>
      </c>
      <c r="G44" s="281">
        <v>0</v>
      </c>
      <c r="H44" s="65"/>
    </row>
    <row r="45" spans="1:8" ht="15">
      <c r="A45" s="197" t="s">
        <v>181</v>
      </c>
      <c r="B45" s="197"/>
      <c r="C45" s="198" t="s">
        <v>182</v>
      </c>
      <c r="D45" s="199"/>
      <c r="E45" s="281">
        <v>0</v>
      </c>
      <c r="F45" s="281">
        <v>0</v>
      </c>
      <c r="G45" s="281">
        <v>0</v>
      </c>
      <c r="H45" s="65"/>
    </row>
    <row r="46" spans="1:7" ht="30.75">
      <c r="A46" s="213" t="s">
        <v>401</v>
      </c>
      <c r="B46" s="213"/>
      <c r="C46" s="193" t="s">
        <v>512</v>
      </c>
      <c r="D46" s="227" t="s">
        <v>183</v>
      </c>
      <c r="E46" s="364">
        <f>E47+E48+E49</f>
        <v>0</v>
      </c>
      <c r="F46" s="364">
        <v>0</v>
      </c>
      <c r="G46" s="288">
        <f>('Биланс стања'!H122+'Биланс стања'!H121+'Биланс стања'!H119+'Биланс стања'!H117+'Биланс стања'!H116)*1000</f>
        <v>540000</v>
      </c>
    </row>
    <row r="47" spans="1:7" ht="15">
      <c r="A47" s="197" t="s">
        <v>471</v>
      </c>
      <c r="B47" s="197"/>
      <c r="C47" s="217" t="s">
        <v>178</v>
      </c>
      <c r="D47" s="199"/>
      <c r="E47" s="280">
        <v>0</v>
      </c>
      <c r="F47" s="280">
        <v>0</v>
      </c>
      <c r="G47" s="280">
        <v>0</v>
      </c>
    </row>
    <row r="48" spans="1:7" ht="15">
      <c r="A48" s="197" t="s">
        <v>513</v>
      </c>
      <c r="B48" s="197"/>
      <c r="C48" s="217" t="s">
        <v>179</v>
      </c>
      <c r="D48" s="199"/>
      <c r="E48" s="280">
        <v>0</v>
      </c>
      <c r="F48" s="280">
        <v>0</v>
      </c>
      <c r="G48" s="280">
        <v>0</v>
      </c>
    </row>
    <row r="49" spans="1:7" ht="15">
      <c r="A49" s="197" t="s">
        <v>514</v>
      </c>
      <c r="B49" s="197"/>
      <c r="C49" s="198" t="s">
        <v>184</v>
      </c>
      <c r="D49" s="199"/>
      <c r="E49" s="280"/>
      <c r="F49" s="280">
        <v>0</v>
      </c>
      <c r="G49" s="280"/>
    </row>
    <row r="50" spans="1:7" ht="30.75">
      <c r="A50" s="226" t="s">
        <v>402</v>
      </c>
      <c r="B50" s="209"/>
      <c r="C50" s="228" t="s">
        <v>185</v>
      </c>
      <c r="D50" s="227" t="s">
        <v>186</v>
      </c>
      <c r="E50" s="282">
        <v>329414000</v>
      </c>
      <c r="F50" s="282">
        <v>0</v>
      </c>
      <c r="G50" s="288">
        <f>('Биланс стања'!H92+'Биланс стања'!H90+'Биланс стања'!H89+'Биланс стања'!H88+'Биланс стања'!H87+'Биланс стања'!H86+'Биланс стања'!H85)*1000</f>
        <v>329414000</v>
      </c>
    </row>
    <row r="51" spans="1:7" ht="15">
      <c r="A51" s="209" t="s">
        <v>472</v>
      </c>
      <c r="B51" s="209"/>
      <c r="C51" s="224" t="s">
        <v>187</v>
      </c>
      <c r="D51" s="211"/>
      <c r="E51" s="280">
        <v>0</v>
      </c>
      <c r="F51" s="280">
        <v>0</v>
      </c>
      <c r="G51" s="280">
        <v>0</v>
      </c>
    </row>
    <row r="52" spans="1:7" ht="30.75">
      <c r="A52" s="209" t="s">
        <v>473</v>
      </c>
      <c r="B52" s="209"/>
      <c r="C52" s="224" t="s">
        <v>188</v>
      </c>
      <c r="D52" s="211"/>
      <c r="E52" s="280">
        <v>329414000</v>
      </c>
      <c r="F52" s="280">
        <v>0</v>
      </c>
      <c r="G52" s="280">
        <v>329414000</v>
      </c>
    </row>
    <row r="53" spans="1:7" ht="15">
      <c r="A53" s="209" t="s">
        <v>474</v>
      </c>
      <c r="B53" s="209"/>
      <c r="C53" s="210" t="s">
        <v>189</v>
      </c>
      <c r="D53" s="211"/>
      <c r="E53" s="280">
        <v>0</v>
      </c>
      <c r="F53" s="280">
        <v>0</v>
      </c>
      <c r="G53" s="280">
        <v>0</v>
      </c>
    </row>
    <row r="54" spans="1:7" ht="30.75">
      <c r="A54" s="212" t="s">
        <v>403</v>
      </c>
      <c r="B54" s="213"/>
      <c r="C54" s="228" t="s">
        <v>515</v>
      </c>
      <c r="D54" s="229" t="s">
        <v>190</v>
      </c>
      <c r="E54" s="422">
        <f>E55+E56+E57+E58</f>
        <v>47991000</v>
      </c>
      <c r="F54" s="422">
        <v>0</v>
      </c>
      <c r="G54" s="288">
        <v>47991000</v>
      </c>
    </row>
    <row r="55" spans="1:7" ht="15">
      <c r="A55" s="197" t="s">
        <v>475</v>
      </c>
      <c r="B55" s="197"/>
      <c r="C55" s="217" t="s">
        <v>516</v>
      </c>
      <c r="D55" s="218"/>
      <c r="E55" s="362">
        <v>4103000</v>
      </c>
      <c r="F55" s="362">
        <v>0</v>
      </c>
      <c r="G55" s="280">
        <v>4103000</v>
      </c>
    </row>
    <row r="56" spans="1:7" ht="15">
      <c r="A56" s="197" t="s">
        <v>476</v>
      </c>
      <c r="B56" s="197"/>
      <c r="C56" s="198" t="s">
        <v>517</v>
      </c>
      <c r="D56" s="199"/>
      <c r="E56" s="280">
        <v>37696000</v>
      </c>
      <c r="F56" s="280">
        <v>0</v>
      </c>
      <c r="G56" s="280">
        <v>37696000</v>
      </c>
    </row>
    <row r="57" spans="1:7" ht="17.25" customHeight="1">
      <c r="A57" s="209" t="s">
        <v>477</v>
      </c>
      <c r="B57" s="209"/>
      <c r="C57" s="109" t="s">
        <v>191</v>
      </c>
      <c r="D57" s="211"/>
      <c r="E57" s="280">
        <v>6192000</v>
      </c>
      <c r="F57" s="280">
        <v>0</v>
      </c>
      <c r="G57" s="280">
        <v>6192000</v>
      </c>
    </row>
    <row r="58" spans="1:7" ht="16.5" customHeight="1">
      <c r="A58" s="197" t="s">
        <v>478</v>
      </c>
      <c r="B58" s="197"/>
      <c r="C58" s="198" t="s">
        <v>518</v>
      </c>
      <c r="D58" s="199"/>
      <c r="E58" s="280">
        <v>0</v>
      </c>
      <c r="F58" s="280">
        <v>0</v>
      </c>
      <c r="G58" s="280">
        <v>0</v>
      </c>
    </row>
    <row r="59" spans="1:7" ht="15">
      <c r="A59" s="213" t="s">
        <v>404</v>
      </c>
      <c r="B59" s="213"/>
      <c r="C59" s="207" t="s">
        <v>519</v>
      </c>
      <c r="D59" s="230" t="s">
        <v>192</v>
      </c>
      <c r="E59" s="423">
        <f>E60+E61+E62+E63+E64</f>
        <v>18593000</v>
      </c>
      <c r="F59" s="423">
        <v>0</v>
      </c>
      <c r="G59" s="288">
        <f>('Биланс стања'!H144+'Биланс стања'!H143+'Биланс стања'!H142+'Биланс стања'!H141)*1000</f>
        <v>18593000</v>
      </c>
    </row>
    <row r="60" spans="1:7" ht="15">
      <c r="A60" s="216" t="s">
        <v>520</v>
      </c>
      <c r="B60" s="197"/>
      <c r="C60" s="217" t="s">
        <v>516</v>
      </c>
      <c r="D60" s="199"/>
      <c r="E60" s="280">
        <v>194000</v>
      </c>
      <c r="F60" s="280">
        <v>0</v>
      </c>
      <c r="G60" s="280">
        <v>194000</v>
      </c>
    </row>
    <row r="61" spans="1:7" ht="15">
      <c r="A61" s="216" t="s">
        <v>521</v>
      </c>
      <c r="B61" s="197"/>
      <c r="C61" s="198" t="s">
        <v>517</v>
      </c>
      <c r="D61" s="199"/>
      <c r="E61" s="280">
        <v>167000</v>
      </c>
      <c r="F61" s="280">
        <v>0</v>
      </c>
      <c r="G61" s="280">
        <v>167000</v>
      </c>
    </row>
    <row r="62" spans="1:7" ht="15">
      <c r="A62" s="220" t="s">
        <v>522</v>
      </c>
      <c r="B62" s="209"/>
      <c r="C62" s="221" t="s">
        <v>193</v>
      </c>
      <c r="D62" s="211"/>
      <c r="E62" s="280">
        <v>25000</v>
      </c>
      <c r="F62" s="280">
        <v>0</v>
      </c>
      <c r="G62" s="280">
        <v>25000</v>
      </c>
    </row>
    <row r="63" spans="1:7" ht="30.75">
      <c r="A63" s="220" t="s">
        <v>523</v>
      </c>
      <c r="B63" s="209"/>
      <c r="C63" s="109" t="s">
        <v>194</v>
      </c>
      <c r="D63" s="211"/>
      <c r="E63" s="280">
        <v>15427000</v>
      </c>
      <c r="F63" s="280">
        <v>0</v>
      </c>
      <c r="G63" s="280">
        <v>15427000</v>
      </c>
    </row>
    <row r="64" spans="1:7" ht="15">
      <c r="A64" s="216" t="s">
        <v>524</v>
      </c>
      <c r="B64" s="197"/>
      <c r="C64" s="198" t="s">
        <v>195</v>
      </c>
      <c r="D64" s="199"/>
      <c r="E64" s="280">
        <v>2780000</v>
      </c>
      <c r="F64" s="280">
        <v>0</v>
      </c>
      <c r="G64" s="280">
        <v>2780000</v>
      </c>
    </row>
    <row r="66" spans="1:4" ht="15">
      <c r="A66" s="231" t="s">
        <v>926</v>
      </c>
      <c r="D66" s="64" t="s">
        <v>269</v>
      </c>
    </row>
    <row r="67" ht="15">
      <c r="C67" s="232" t="s">
        <v>268</v>
      </c>
    </row>
  </sheetData>
  <sheetProtection/>
  <mergeCells count="1">
    <mergeCell ref="A7:G8"/>
  </mergeCells>
  <printOptions/>
  <pageMargins left="0.25" right="0.25" top="0.75" bottom="0.75" header="0.3" footer="0.3"/>
  <pageSetup fitToHeight="0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1"/>
  <sheetViews>
    <sheetView zoomScalePageLayoutView="0" workbookViewId="0" topLeftCell="B127">
      <selection activeCell="I129" sqref="I129"/>
    </sheetView>
  </sheetViews>
  <sheetFormatPr defaultColWidth="9.140625" defaultRowHeight="12.75"/>
  <cols>
    <col min="1" max="1" width="9.140625" style="44" customWidth="1"/>
    <col min="2" max="2" width="32.421875" style="44" customWidth="1"/>
    <col min="3" max="3" width="74.140625" style="44" customWidth="1"/>
    <col min="4" max="4" width="9.8515625" style="44" customWidth="1"/>
    <col min="5" max="7" width="20.7109375" style="44" customWidth="1"/>
    <col min="8" max="8" width="20.7109375" style="47" customWidth="1"/>
    <col min="9" max="9" width="20.7109375" style="49" customWidth="1"/>
    <col min="10" max="16384" width="9.140625" style="44" customWidth="1"/>
  </cols>
  <sheetData>
    <row r="2" spans="2:4" s="2" customFormat="1" ht="15">
      <c r="B2" s="1" t="s">
        <v>863</v>
      </c>
      <c r="C2" s="44"/>
      <c r="D2" s="44"/>
    </row>
    <row r="3" spans="2:9" s="2" customFormat="1" ht="15">
      <c r="B3" s="1" t="s">
        <v>847</v>
      </c>
      <c r="C3" s="44"/>
      <c r="D3" s="44"/>
      <c r="I3" s="8" t="s">
        <v>256</v>
      </c>
    </row>
    <row r="5" spans="2:9" ht="30" customHeight="1">
      <c r="B5" s="478" t="s">
        <v>928</v>
      </c>
      <c r="C5" s="479"/>
      <c r="D5" s="479"/>
      <c r="E5" s="479"/>
      <c r="F5" s="479"/>
      <c r="G5" s="479"/>
      <c r="H5" s="479"/>
      <c r="I5" s="43"/>
    </row>
    <row r="6" spans="2:9" ht="26.25" customHeight="1" thickBot="1">
      <c r="B6" s="45"/>
      <c r="C6" s="46"/>
      <c r="D6" s="46"/>
      <c r="E6" s="46"/>
      <c r="F6" s="46"/>
      <c r="G6" s="46"/>
      <c r="I6" s="48" t="s">
        <v>679</v>
      </c>
    </row>
    <row r="7" spans="2:9" s="80" customFormat="1" ht="42" customHeight="1">
      <c r="B7" s="480" t="s">
        <v>410</v>
      </c>
      <c r="C7" s="482" t="s">
        <v>411</v>
      </c>
      <c r="D7" s="485" t="s">
        <v>485</v>
      </c>
      <c r="E7" s="474" t="s">
        <v>896</v>
      </c>
      <c r="F7" s="472" t="s">
        <v>897</v>
      </c>
      <c r="G7" s="474" t="s">
        <v>929</v>
      </c>
      <c r="H7" s="475"/>
      <c r="I7" s="476" t="s">
        <v>877</v>
      </c>
    </row>
    <row r="8" spans="2:9" s="82" customFormat="1" ht="35.25" customHeight="1">
      <c r="B8" s="481"/>
      <c r="C8" s="483"/>
      <c r="D8" s="486"/>
      <c r="E8" s="484"/>
      <c r="F8" s="473"/>
      <c r="G8" s="81" t="s">
        <v>418</v>
      </c>
      <c r="H8" s="81" t="s">
        <v>419</v>
      </c>
      <c r="I8" s="477"/>
    </row>
    <row r="9" spans="2:9" s="85" customFormat="1" ht="21">
      <c r="B9" s="123"/>
      <c r="C9" s="119" t="s">
        <v>412</v>
      </c>
      <c r="D9" s="118"/>
      <c r="E9" s="247"/>
      <c r="F9" s="247"/>
      <c r="G9" s="247"/>
      <c r="H9" s="248"/>
      <c r="I9" s="249"/>
    </row>
    <row r="10" spans="2:9" s="85" customFormat="1" ht="21">
      <c r="B10" s="123">
        <v>0</v>
      </c>
      <c r="C10" s="119" t="s">
        <v>680</v>
      </c>
      <c r="D10" s="120" t="s">
        <v>538</v>
      </c>
      <c r="E10" s="250"/>
      <c r="F10" s="250"/>
      <c r="G10" s="250"/>
      <c r="H10" s="251"/>
      <c r="I10" s="249"/>
    </row>
    <row r="11" spans="2:9" s="85" customFormat="1" ht="21">
      <c r="B11" s="123"/>
      <c r="C11" s="119" t="s">
        <v>681</v>
      </c>
      <c r="D11" s="120" t="s">
        <v>539</v>
      </c>
      <c r="E11" s="408">
        <f>E12+E19+E28+E33+E43</f>
        <v>216834</v>
      </c>
      <c r="F11" s="408">
        <f>F12+F19+F28+F33+F43</f>
        <v>235838</v>
      </c>
      <c r="G11" s="408">
        <f>G12+G19+G28+G33+G43</f>
        <v>237781</v>
      </c>
      <c r="H11" s="408">
        <f>H12+H19+H28+H33+H43</f>
        <v>202784</v>
      </c>
      <c r="I11" s="409">
        <f>H11/G11*100</f>
        <v>85.28183496578785</v>
      </c>
    </row>
    <row r="12" spans="2:9" s="85" customFormat="1" ht="37.5" customHeight="1">
      <c r="B12" s="123">
        <v>1</v>
      </c>
      <c r="C12" s="119" t="s">
        <v>682</v>
      </c>
      <c r="D12" s="120" t="s">
        <v>540</v>
      </c>
      <c r="E12" s="250">
        <f>E13+E14+E15+E16+E17*E18</f>
        <v>84</v>
      </c>
      <c r="F12" s="250">
        <f>F13+F14+F15+F16+F17*F18</f>
        <v>750</v>
      </c>
      <c r="G12" s="250">
        <f>G13+G14+G15+G16+G17*G18</f>
        <v>750</v>
      </c>
      <c r="H12" s="250">
        <f>H13+H14+H15+H16+H17*H18</f>
        <v>128</v>
      </c>
      <c r="I12" s="279">
        <f>H12/G12*100</f>
        <v>17.066666666666666</v>
      </c>
    </row>
    <row r="13" spans="2:9" s="85" customFormat="1" ht="21">
      <c r="B13" s="123" t="s">
        <v>683</v>
      </c>
      <c r="C13" s="121" t="s">
        <v>684</v>
      </c>
      <c r="D13" s="120" t="s">
        <v>541</v>
      </c>
      <c r="E13" s="250"/>
      <c r="F13" s="250"/>
      <c r="G13" s="250"/>
      <c r="H13" s="252"/>
      <c r="I13" s="279"/>
    </row>
    <row r="14" spans="2:9" s="85" customFormat="1" ht="36">
      <c r="B14" s="123" t="s">
        <v>685</v>
      </c>
      <c r="C14" s="121" t="s">
        <v>686</v>
      </c>
      <c r="D14" s="120" t="s">
        <v>542</v>
      </c>
      <c r="E14" s="250"/>
      <c r="F14" s="250"/>
      <c r="G14" s="250"/>
      <c r="H14" s="251"/>
      <c r="I14" s="279"/>
    </row>
    <row r="15" spans="2:9" s="85" customFormat="1" ht="21">
      <c r="B15" s="123" t="s">
        <v>687</v>
      </c>
      <c r="C15" s="121" t="s">
        <v>688</v>
      </c>
      <c r="D15" s="120" t="s">
        <v>543</v>
      </c>
      <c r="E15" s="250"/>
      <c r="F15" s="250"/>
      <c r="G15" s="250"/>
      <c r="H15" s="252"/>
      <c r="I15" s="279"/>
    </row>
    <row r="16" spans="2:9" s="85" customFormat="1" ht="21">
      <c r="B16" s="124" t="s">
        <v>689</v>
      </c>
      <c r="C16" s="121" t="s">
        <v>690</v>
      </c>
      <c r="D16" s="120" t="s">
        <v>544</v>
      </c>
      <c r="E16" s="250">
        <v>84</v>
      </c>
      <c r="F16" s="250">
        <v>750</v>
      </c>
      <c r="G16" s="250">
        <v>750</v>
      </c>
      <c r="H16" s="252">
        <v>128</v>
      </c>
      <c r="I16" s="279"/>
    </row>
    <row r="17" spans="2:9" s="85" customFormat="1" ht="21">
      <c r="B17" s="124" t="s">
        <v>691</v>
      </c>
      <c r="C17" s="121" t="s">
        <v>692</v>
      </c>
      <c r="D17" s="120" t="s">
        <v>545</v>
      </c>
      <c r="E17" s="250"/>
      <c r="F17" s="250"/>
      <c r="G17" s="250"/>
      <c r="H17" s="252"/>
      <c r="I17" s="279"/>
    </row>
    <row r="18" spans="2:9" s="85" customFormat="1" ht="21">
      <c r="B18" s="124" t="s">
        <v>693</v>
      </c>
      <c r="C18" s="121" t="s">
        <v>694</v>
      </c>
      <c r="D18" s="120" t="s">
        <v>274</v>
      </c>
      <c r="E18" s="250"/>
      <c r="F18" s="250"/>
      <c r="G18" s="250"/>
      <c r="H18" s="251"/>
      <c r="I18" s="279"/>
    </row>
    <row r="19" spans="2:9" s="85" customFormat="1" ht="37.5" customHeight="1">
      <c r="B19" s="125">
        <v>2</v>
      </c>
      <c r="C19" s="119" t="s">
        <v>695</v>
      </c>
      <c r="D19" s="120" t="s">
        <v>498</v>
      </c>
      <c r="E19" s="408">
        <f>E20+E21+E22+E23+E24+E25+E26+E27</f>
        <v>215384</v>
      </c>
      <c r="F19" s="408">
        <f>F20+F21+F22+F23+F24+F25+F26+F27</f>
        <v>234296</v>
      </c>
      <c r="G19" s="408">
        <f>G20+G21+G22+G23+G24+G25+G26+G27</f>
        <v>236210</v>
      </c>
      <c r="H19" s="408">
        <f>H20+H21+H22+H23+H24+H25+H26+H27</f>
        <v>201329</v>
      </c>
      <c r="I19" s="409">
        <f>H19/G19*100</f>
        <v>85.23305533211972</v>
      </c>
    </row>
    <row r="20" spans="2:9" s="85" customFormat="1" ht="21">
      <c r="B20" s="123" t="s">
        <v>696</v>
      </c>
      <c r="C20" s="121" t="s">
        <v>697</v>
      </c>
      <c r="D20" s="120" t="s">
        <v>495</v>
      </c>
      <c r="E20" s="250">
        <v>638</v>
      </c>
      <c r="F20" s="250">
        <v>638</v>
      </c>
      <c r="G20" s="250">
        <v>638</v>
      </c>
      <c r="H20" s="252">
        <v>638</v>
      </c>
      <c r="I20" s="279">
        <f>H20/G20*100</f>
        <v>100</v>
      </c>
    </row>
    <row r="21" spans="2:9" s="85" customFormat="1" ht="21">
      <c r="B21" s="124" t="s">
        <v>698</v>
      </c>
      <c r="C21" s="121" t="s">
        <v>699</v>
      </c>
      <c r="D21" s="120" t="s">
        <v>413</v>
      </c>
      <c r="E21" s="250">
        <v>129459</v>
      </c>
      <c r="F21" s="250">
        <v>133160</v>
      </c>
      <c r="G21" s="250">
        <v>135890</v>
      </c>
      <c r="H21" s="251">
        <v>132751</v>
      </c>
      <c r="I21" s="279">
        <f>H21/G21*100</f>
        <v>97.69004341747001</v>
      </c>
    </row>
    <row r="22" spans="2:9" s="85" customFormat="1" ht="21">
      <c r="B22" s="123" t="s">
        <v>700</v>
      </c>
      <c r="C22" s="121" t="s">
        <v>701</v>
      </c>
      <c r="D22" s="120" t="s">
        <v>546</v>
      </c>
      <c r="E22" s="250">
        <v>59393</v>
      </c>
      <c r="F22" s="250">
        <v>88194</v>
      </c>
      <c r="G22" s="250">
        <v>85853</v>
      </c>
      <c r="H22" s="252">
        <v>55440</v>
      </c>
      <c r="I22" s="279">
        <f>H22/G22*100</f>
        <v>64.57549532340164</v>
      </c>
    </row>
    <row r="23" spans="2:9" s="85" customFormat="1" ht="21">
      <c r="B23" s="123" t="s">
        <v>702</v>
      </c>
      <c r="C23" s="121" t="s">
        <v>703</v>
      </c>
      <c r="D23" s="120" t="s">
        <v>547</v>
      </c>
      <c r="E23" s="250">
        <v>12589</v>
      </c>
      <c r="F23" s="250"/>
      <c r="G23" s="250"/>
      <c r="H23" s="252"/>
      <c r="I23" s="279"/>
    </row>
    <row r="24" spans="2:9" s="85" customFormat="1" ht="21">
      <c r="B24" s="123" t="s">
        <v>704</v>
      </c>
      <c r="C24" s="121" t="s">
        <v>705</v>
      </c>
      <c r="D24" s="120" t="s">
        <v>548</v>
      </c>
      <c r="E24" s="250"/>
      <c r="F24" s="250"/>
      <c r="G24" s="250"/>
      <c r="H24" s="251"/>
      <c r="I24" s="279"/>
    </row>
    <row r="25" spans="2:9" s="85" customFormat="1" ht="21">
      <c r="B25" s="123" t="s">
        <v>706</v>
      </c>
      <c r="C25" s="121" t="s">
        <v>707</v>
      </c>
      <c r="D25" s="120" t="s">
        <v>504</v>
      </c>
      <c r="E25" s="250">
        <v>12399</v>
      </c>
      <c r="F25" s="250">
        <v>11500</v>
      </c>
      <c r="G25" s="250">
        <v>13000</v>
      </c>
      <c r="H25" s="252">
        <v>11671</v>
      </c>
      <c r="I25" s="279">
        <f>H25/G25*100</f>
        <v>89.77692307692308</v>
      </c>
    </row>
    <row r="26" spans="2:9" s="85" customFormat="1" ht="21">
      <c r="B26" s="123" t="s">
        <v>708</v>
      </c>
      <c r="C26" s="121" t="s">
        <v>709</v>
      </c>
      <c r="D26" s="120" t="s">
        <v>549</v>
      </c>
      <c r="E26" s="250">
        <v>906</v>
      </c>
      <c r="F26" s="250">
        <v>804</v>
      </c>
      <c r="G26" s="250">
        <v>829</v>
      </c>
      <c r="H26" s="252">
        <v>829</v>
      </c>
      <c r="I26" s="279">
        <f>H26/G26*100</f>
        <v>100</v>
      </c>
    </row>
    <row r="27" spans="2:9" s="85" customFormat="1" ht="21">
      <c r="B27" s="123" t="s">
        <v>710</v>
      </c>
      <c r="C27" s="121" t="s">
        <v>711</v>
      </c>
      <c r="D27" s="120" t="s">
        <v>488</v>
      </c>
      <c r="E27" s="250"/>
      <c r="F27" s="250"/>
      <c r="G27" s="250"/>
      <c r="H27" s="252"/>
      <c r="I27" s="279"/>
    </row>
    <row r="28" spans="2:9" s="85" customFormat="1" ht="21">
      <c r="B28" s="125">
        <v>3</v>
      </c>
      <c r="C28" s="119" t="s">
        <v>712</v>
      </c>
      <c r="D28" s="120" t="s">
        <v>531</v>
      </c>
      <c r="E28" s="408">
        <f>E29+E30+E31+E32</f>
        <v>0</v>
      </c>
      <c r="F28" s="408">
        <f>F29+F30+F31+F32</f>
        <v>0</v>
      </c>
      <c r="G28" s="408">
        <f>G29+G30+G31+G32</f>
        <v>0</v>
      </c>
      <c r="H28" s="408">
        <f>H29+H30+H31+H32</f>
        <v>0</v>
      </c>
      <c r="I28" s="409"/>
    </row>
    <row r="29" spans="2:9" s="85" customFormat="1" ht="21">
      <c r="B29" s="123" t="s">
        <v>713</v>
      </c>
      <c r="C29" s="121" t="s">
        <v>714</v>
      </c>
      <c r="D29" s="120" t="s">
        <v>550</v>
      </c>
      <c r="E29" s="250"/>
      <c r="F29" s="250"/>
      <c r="G29" s="250"/>
      <c r="H29" s="252"/>
      <c r="I29" s="279"/>
    </row>
    <row r="30" spans="2:9" s="85" customFormat="1" ht="21">
      <c r="B30" s="124" t="s">
        <v>715</v>
      </c>
      <c r="C30" s="121" t="s">
        <v>716</v>
      </c>
      <c r="D30" s="120" t="s">
        <v>551</v>
      </c>
      <c r="E30" s="250"/>
      <c r="F30" s="250"/>
      <c r="G30" s="250"/>
      <c r="H30" s="252"/>
      <c r="I30" s="279"/>
    </row>
    <row r="31" spans="2:9" s="85" customFormat="1" ht="21">
      <c r="B31" s="124" t="s">
        <v>717</v>
      </c>
      <c r="C31" s="121" t="s">
        <v>718</v>
      </c>
      <c r="D31" s="120" t="s">
        <v>552</v>
      </c>
      <c r="E31" s="250"/>
      <c r="F31" s="250"/>
      <c r="G31" s="250"/>
      <c r="H31" s="251"/>
      <c r="I31" s="279"/>
    </row>
    <row r="32" spans="2:9" s="85" customFormat="1" ht="21">
      <c r="B32" s="124" t="s">
        <v>719</v>
      </c>
      <c r="C32" s="121" t="s">
        <v>720</v>
      </c>
      <c r="D32" s="120" t="s">
        <v>553</v>
      </c>
      <c r="E32" s="250"/>
      <c r="F32" s="250"/>
      <c r="G32" s="250"/>
      <c r="H32" s="252"/>
      <c r="I32" s="279"/>
    </row>
    <row r="33" spans="2:9" s="85" customFormat="1" ht="37.5" customHeight="1">
      <c r="B33" s="126" t="s">
        <v>721</v>
      </c>
      <c r="C33" s="119" t="s">
        <v>722</v>
      </c>
      <c r="D33" s="120" t="s">
        <v>554</v>
      </c>
      <c r="E33" s="408">
        <f>E34+E35++E36+E37+E38+E39+E40+E41+E42</f>
        <v>785</v>
      </c>
      <c r="F33" s="408">
        <f>F34+F35++F36+F37+F38+F39+F40+F41+F42</f>
        <v>792</v>
      </c>
      <c r="G33" s="408">
        <f>G34+G35++G36+G37+G38+G39+G40+G41+G42</f>
        <v>821</v>
      </c>
      <c r="H33" s="408">
        <f>H34+H35++H36+H37+H38+H39+H40+H41+H42</f>
        <v>746</v>
      </c>
      <c r="I33" s="409">
        <f>H33/G33*100</f>
        <v>90.86479902557856</v>
      </c>
    </row>
    <row r="34" spans="2:9" s="85" customFormat="1" ht="21">
      <c r="B34" s="124" t="s">
        <v>723</v>
      </c>
      <c r="C34" s="121" t="s">
        <v>724</v>
      </c>
      <c r="D34" s="120" t="s">
        <v>555</v>
      </c>
      <c r="E34" s="250"/>
      <c r="F34" s="250"/>
      <c r="G34" s="250"/>
      <c r="H34" s="252"/>
      <c r="I34" s="279"/>
    </row>
    <row r="35" spans="2:9" s="85" customFormat="1" ht="36">
      <c r="B35" s="124" t="s">
        <v>725</v>
      </c>
      <c r="C35" s="121" t="s">
        <v>726</v>
      </c>
      <c r="D35" s="120" t="s">
        <v>727</v>
      </c>
      <c r="E35" s="250"/>
      <c r="F35" s="250"/>
      <c r="G35" s="250"/>
      <c r="H35" s="251"/>
      <c r="I35" s="279"/>
    </row>
    <row r="36" spans="2:9" s="85" customFormat="1" ht="36">
      <c r="B36" s="124" t="s">
        <v>728</v>
      </c>
      <c r="C36" s="121" t="s">
        <v>729</v>
      </c>
      <c r="D36" s="120" t="s">
        <v>730</v>
      </c>
      <c r="E36" s="250"/>
      <c r="F36" s="250"/>
      <c r="G36" s="250"/>
      <c r="H36" s="251"/>
      <c r="I36" s="279"/>
    </row>
    <row r="37" spans="2:9" s="85" customFormat="1" ht="21">
      <c r="B37" s="124" t="s">
        <v>731</v>
      </c>
      <c r="C37" s="121" t="s">
        <v>732</v>
      </c>
      <c r="D37" s="120" t="s">
        <v>733</v>
      </c>
      <c r="E37" s="250"/>
      <c r="F37" s="250"/>
      <c r="G37" s="250"/>
      <c r="H37" s="252"/>
      <c r="I37" s="279"/>
    </row>
    <row r="38" spans="2:9" s="85" customFormat="1" ht="21">
      <c r="B38" s="124" t="s">
        <v>731</v>
      </c>
      <c r="C38" s="121" t="s">
        <v>734</v>
      </c>
      <c r="D38" s="120" t="s">
        <v>735</v>
      </c>
      <c r="E38" s="250"/>
      <c r="F38" s="250"/>
      <c r="G38" s="250"/>
      <c r="H38" s="252"/>
      <c r="I38" s="279"/>
    </row>
    <row r="39" spans="2:9" s="85" customFormat="1" ht="21">
      <c r="B39" s="124" t="s">
        <v>736</v>
      </c>
      <c r="C39" s="121" t="s">
        <v>737</v>
      </c>
      <c r="D39" s="120" t="s">
        <v>738</v>
      </c>
      <c r="E39" s="250"/>
      <c r="F39" s="250"/>
      <c r="G39" s="250"/>
      <c r="H39" s="252"/>
      <c r="I39" s="279"/>
    </row>
    <row r="40" spans="2:9" s="85" customFormat="1" ht="21">
      <c r="B40" s="124" t="s">
        <v>736</v>
      </c>
      <c r="C40" s="121" t="s">
        <v>739</v>
      </c>
      <c r="D40" s="120" t="s">
        <v>740</v>
      </c>
      <c r="E40" s="250"/>
      <c r="F40" s="250"/>
      <c r="G40" s="250"/>
      <c r="H40" s="252"/>
      <c r="I40" s="279"/>
    </row>
    <row r="41" spans="2:9" s="85" customFormat="1" ht="21">
      <c r="B41" s="124" t="s">
        <v>741</v>
      </c>
      <c r="C41" s="121" t="s">
        <v>742</v>
      </c>
      <c r="D41" s="120" t="s">
        <v>743</v>
      </c>
      <c r="E41" s="250"/>
      <c r="F41" s="250"/>
      <c r="G41" s="250"/>
      <c r="H41" s="252"/>
      <c r="I41" s="279"/>
    </row>
    <row r="42" spans="2:9" s="85" customFormat="1" ht="21">
      <c r="B42" s="124" t="s">
        <v>744</v>
      </c>
      <c r="C42" s="121" t="s">
        <v>745</v>
      </c>
      <c r="D42" s="120" t="s">
        <v>746</v>
      </c>
      <c r="E42" s="250">
        <v>785</v>
      </c>
      <c r="F42" s="250">
        <v>792</v>
      </c>
      <c r="G42" s="250">
        <v>821</v>
      </c>
      <c r="H42" s="252">
        <v>746</v>
      </c>
      <c r="I42" s="279">
        <f>H42/G42*100</f>
        <v>90.86479902557856</v>
      </c>
    </row>
    <row r="43" spans="2:9" s="85" customFormat="1" ht="37.5" customHeight="1">
      <c r="B43" s="126">
        <v>5</v>
      </c>
      <c r="C43" s="119" t="s">
        <v>747</v>
      </c>
      <c r="D43" s="120" t="s">
        <v>748</v>
      </c>
      <c r="E43" s="408">
        <f>E44+E45+E46+E47+E49+E50</f>
        <v>581</v>
      </c>
      <c r="F43" s="408">
        <f>F44+F45+F46+F47+F49+F50</f>
        <v>0</v>
      </c>
      <c r="G43" s="408">
        <f>G44+G45+G46+G47+G49+G50</f>
        <v>0</v>
      </c>
      <c r="H43" s="408">
        <f>H44+H45+H46+H47+H49+H50</f>
        <v>581</v>
      </c>
      <c r="I43" s="279"/>
    </row>
    <row r="44" spans="2:9" s="85" customFormat="1" ht="21">
      <c r="B44" s="124" t="s">
        <v>749</v>
      </c>
      <c r="C44" s="121" t="s">
        <v>750</v>
      </c>
      <c r="D44" s="120" t="s">
        <v>751</v>
      </c>
      <c r="E44" s="250"/>
      <c r="F44" s="250"/>
      <c r="G44" s="250"/>
      <c r="H44" s="252"/>
      <c r="I44" s="279"/>
    </row>
    <row r="45" spans="2:9" s="85" customFormat="1" ht="21">
      <c r="B45" s="124" t="s">
        <v>752</v>
      </c>
      <c r="C45" s="121" t="s">
        <v>753</v>
      </c>
      <c r="D45" s="120" t="s">
        <v>754</v>
      </c>
      <c r="E45" s="250"/>
      <c r="F45" s="250"/>
      <c r="G45" s="250"/>
      <c r="H45" s="252"/>
      <c r="I45" s="279"/>
    </row>
    <row r="46" spans="2:9" s="85" customFormat="1" ht="21">
      <c r="B46" s="124" t="s">
        <v>755</v>
      </c>
      <c r="C46" s="121" t="s">
        <v>756</v>
      </c>
      <c r="D46" s="120" t="s">
        <v>757</v>
      </c>
      <c r="E46" s="250"/>
      <c r="F46" s="250"/>
      <c r="G46" s="250"/>
      <c r="H46" s="251"/>
      <c r="I46" s="279"/>
    </row>
    <row r="47" spans="2:9" s="85" customFormat="1" ht="36">
      <c r="B47" s="124" t="s">
        <v>758</v>
      </c>
      <c r="C47" s="121" t="s">
        <v>759</v>
      </c>
      <c r="D47" s="120" t="s">
        <v>760</v>
      </c>
      <c r="E47" s="250"/>
      <c r="F47" s="250"/>
      <c r="G47" s="250"/>
      <c r="H47" s="252"/>
      <c r="I47" s="279"/>
    </row>
    <row r="48" spans="2:9" s="85" customFormat="1" ht="21">
      <c r="B48" s="124" t="s">
        <v>761</v>
      </c>
      <c r="C48" s="121" t="s">
        <v>762</v>
      </c>
      <c r="D48" s="120" t="s">
        <v>763</v>
      </c>
      <c r="E48" s="250"/>
      <c r="F48" s="250"/>
      <c r="G48" s="250"/>
      <c r="H48" s="251"/>
      <c r="I48" s="279"/>
    </row>
    <row r="49" spans="2:9" s="85" customFormat="1" ht="21">
      <c r="B49" s="124" t="s">
        <v>764</v>
      </c>
      <c r="C49" s="121" t="s">
        <v>765</v>
      </c>
      <c r="D49" s="120" t="s">
        <v>766</v>
      </c>
      <c r="E49" s="250"/>
      <c r="F49" s="250"/>
      <c r="G49" s="250"/>
      <c r="H49" s="252"/>
      <c r="I49" s="279"/>
    </row>
    <row r="50" spans="2:9" s="85" customFormat="1" ht="21">
      <c r="B50" s="124" t="s">
        <v>767</v>
      </c>
      <c r="C50" s="121" t="s">
        <v>768</v>
      </c>
      <c r="D50" s="120" t="s">
        <v>769</v>
      </c>
      <c r="E50" s="250">
        <v>581</v>
      </c>
      <c r="F50" s="250"/>
      <c r="G50" s="250"/>
      <c r="H50" s="252">
        <v>581</v>
      </c>
      <c r="I50" s="279"/>
    </row>
    <row r="51" spans="2:10" s="85" customFormat="1" ht="21">
      <c r="B51" s="126">
        <v>288</v>
      </c>
      <c r="C51" s="119" t="s">
        <v>578</v>
      </c>
      <c r="D51" s="120" t="s">
        <v>770</v>
      </c>
      <c r="E51" s="250">
        <v>8816</v>
      </c>
      <c r="F51" s="250">
        <v>8500</v>
      </c>
      <c r="G51" s="250">
        <v>8500</v>
      </c>
      <c r="H51" s="251">
        <v>8816</v>
      </c>
      <c r="I51" s="279">
        <f>H51/G51*100</f>
        <v>103.71764705882353</v>
      </c>
      <c r="J51" s="85">
        <v>1</v>
      </c>
    </row>
    <row r="52" spans="2:9" s="85" customFormat="1" ht="34.5">
      <c r="B52" s="126"/>
      <c r="C52" s="119" t="s">
        <v>771</v>
      </c>
      <c r="D52" s="120" t="s">
        <v>772</v>
      </c>
      <c r="E52" s="408">
        <f>E53+E60+E68+E69+E70+E71+E77+E78+E79</f>
        <v>280025</v>
      </c>
      <c r="F52" s="408">
        <f>F53+F60+F68+F69+F70+F71+F77+F78+F79</f>
        <v>233108</v>
      </c>
      <c r="G52" s="408">
        <f>G53+G60+G68+G69+G70+G71+G77+G78+G79</f>
        <v>176778</v>
      </c>
      <c r="H52" s="408">
        <f>H53+H60+H68+H69+H70+H71+H77+H78+H79</f>
        <v>251716</v>
      </c>
      <c r="I52" s="409">
        <f>H52/G52*100</f>
        <v>142.39102150720115</v>
      </c>
    </row>
    <row r="53" spans="2:9" s="85" customFormat="1" ht="21">
      <c r="B53" s="126" t="s">
        <v>773</v>
      </c>
      <c r="C53" s="119" t="s">
        <v>774</v>
      </c>
      <c r="D53" s="120" t="s">
        <v>775</v>
      </c>
      <c r="E53" s="408">
        <f>E54+E55+E56+E57+E58+E59</f>
        <v>25320</v>
      </c>
      <c r="F53" s="408">
        <f>F54+F55+F56+F57+F58+F59</f>
        <v>4520</v>
      </c>
      <c r="G53" s="408">
        <f>G54+G55+G56+G57+G58+G59</f>
        <v>4490</v>
      </c>
      <c r="H53" s="408">
        <f>H54+H55+H56+H57+H58+H59</f>
        <v>5093</v>
      </c>
      <c r="I53" s="409">
        <f>H53/G53*100</f>
        <v>113.42984409799554</v>
      </c>
    </row>
    <row r="54" spans="2:9" s="85" customFormat="1" ht="21">
      <c r="B54" s="124">
        <v>10</v>
      </c>
      <c r="C54" s="121" t="s">
        <v>776</v>
      </c>
      <c r="D54" s="120" t="s">
        <v>777</v>
      </c>
      <c r="E54" s="250">
        <v>5066</v>
      </c>
      <c r="F54" s="250">
        <v>4200</v>
      </c>
      <c r="G54" s="250">
        <v>4000</v>
      </c>
      <c r="H54" s="252">
        <v>4682</v>
      </c>
      <c r="I54" s="279">
        <f>H54/G54*100</f>
        <v>117.05000000000001</v>
      </c>
    </row>
    <row r="55" spans="2:9" s="85" customFormat="1" ht="21">
      <c r="B55" s="124">
        <v>11</v>
      </c>
      <c r="C55" s="121" t="s">
        <v>778</v>
      </c>
      <c r="D55" s="120" t="s">
        <v>779</v>
      </c>
      <c r="E55" s="250"/>
      <c r="F55" s="250"/>
      <c r="G55" s="250"/>
      <c r="H55" s="252"/>
      <c r="I55" s="279"/>
    </row>
    <row r="56" spans="2:9" s="85" customFormat="1" ht="21">
      <c r="B56" s="124">
        <v>12</v>
      </c>
      <c r="C56" s="121" t="s">
        <v>780</v>
      </c>
      <c r="D56" s="120" t="s">
        <v>781</v>
      </c>
      <c r="E56" s="250"/>
      <c r="F56" s="250"/>
      <c r="G56" s="250"/>
      <c r="H56" s="252"/>
      <c r="I56" s="279"/>
    </row>
    <row r="57" spans="2:9" s="85" customFormat="1" ht="21">
      <c r="B57" s="124">
        <v>13</v>
      </c>
      <c r="C57" s="121" t="s">
        <v>782</v>
      </c>
      <c r="D57" s="120" t="s">
        <v>783</v>
      </c>
      <c r="E57" s="250"/>
      <c r="F57" s="250"/>
      <c r="G57" s="250"/>
      <c r="H57" s="252"/>
      <c r="I57" s="279"/>
    </row>
    <row r="58" spans="2:9" s="85" customFormat="1" ht="21">
      <c r="B58" s="124">
        <v>14</v>
      </c>
      <c r="C58" s="121" t="s">
        <v>784</v>
      </c>
      <c r="D58" s="120" t="s">
        <v>785</v>
      </c>
      <c r="E58" s="250"/>
      <c r="F58" s="250"/>
      <c r="G58" s="250"/>
      <c r="H58" s="252"/>
      <c r="I58" s="279"/>
    </row>
    <row r="59" spans="2:9" s="85" customFormat="1" ht="21">
      <c r="B59" s="124">
        <v>15</v>
      </c>
      <c r="C59" s="122" t="s">
        <v>786</v>
      </c>
      <c r="D59" s="120" t="s">
        <v>787</v>
      </c>
      <c r="E59" s="250">
        <v>20254</v>
      </c>
      <c r="F59" s="250">
        <v>320</v>
      </c>
      <c r="G59" s="250">
        <v>490</v>
      </c>
      <c r="H59" s="251">
        <v>411</v>
      </c>
      <c r="I59" s="279">
        <f>H59/G59*100</f>
        <v>83.87755102040816</v>
      </c>
    </row>
    <row r="60" spans="2:9" s="85" customFormat="1" ht="37.5" customHeight="1">
      <c r="B60" s="126"/>
      <c r="C60" s="119" t="s">
        <v>788</v>
      </c>
      <c r="D60" s="120" t="s">
        <v>789</v>
      </c>
      <c r="E60" s="408">
        <f>E61+E62+E63+E64+E65+E66+E67</f>
        <v>136610</v>
      </c>
      <c r="F60" s="408">
        <f>F61+F62+F63+F64+F65+F66+F67</f>
        <v>140000</v>
      </c>
      <c r="G60" s="408">
        <f>G61+G62+G63+G64+G65+G66+G67</f>
        <v>80000</v>
      </c>
      <c r="H60" s="408">
        <f>H61+H62+H63+H64+H65+H66+H67</f>
        <v>85811</v>
      </c>
      <c r="I60" s="409">
        <f>H60/G60*100</f>
        <v>107.26374999999999</v>
      </c>
    </row>
    <row r="61" spans="2:9" s="83" customFormat="1" ht="37.5" customHeight="1">
      <c r="B61" s="124" t="s">
        <v>790</v>
      </c>
      <c r="C61" s="121" t="s">
        <v>791</v>
      </c>
      <c r="D61" s="120" t="s">
        <v>792</v>
      </c>
      <c r="E61" s="240"/>
      <c r="F61" s="240"/>
      <c r="G61" s="240"/>
      <c r="H61" s="253"/>
      <c r="I61" s="279"/>
    </row>
    <row r="62" spans="2:9" s="83" customFormat="1" ht="21">
      <c r="B62" s="124" t="s">
        <v>793</v>
      </c>
      <c r="C62" s="121" t="s">
        <v>794</v>
      </c>
      <c r="D62" s="120" t="s">
        <v>795</v>
      </c>
      <c r="E62" s="254"/>
      <c r="F62" s="254"/>
      <c r="G62" s="254"/>
      <c r="H62" s="255"/>
      <c r="I62" s="279"/>
    </row>
    <row r="63" spans="2:9" s="85" customFormat="1" ht="33" customHeight="1">
      <c r="B63" s="124" t="s">
        <v>796</v>
      </c>
      <c r="C63" s="121" t="s">
        <v>797</v>
      </c>
      <c r="D63" s="120" t="s">
        <v>798</v>
      </c>
      <c r="E63" s="256"/>
      <c r="F63" s="250"/>
      <c r="G63" s="247"/>
      <c r="H63" s="256"/>
      <c r="I63" s="279"/>
    </row>
    <row r="64" spans="2:9" s="83" customFormat="1" ht="21">
      <c r="B64" s="124" t="s">
        <v>799</v>
      </c>
      <c r="C64" s="121" t="s">
        <v>800</v>
      </c>
      <c r="D64" s="120" t="s">
        <v>801</v>
      </c>
      <c r="E64" s="240"/>
      <c r="F64" s="240"/>
      <c r="G64" s="240"/>
      <c r="H64" s="240"/>
      <c r="I64" s="279"/>
    </row>
    <row r="65" spans="2:9" ht="21">
      <c r="B65" s="124" t="s">
        <v>802</v>
      </c>
      <c r="C65" s="121" t="s">
        <v>803</v>
      </c>
      <c r="D65" s="120" t="s">
        <v>804</v>
      </c>
      <c r="E65" s="257">
        <v>136610</v>
      </c>
      <c r="F65" s="257">
        <v>140000</v>
      </c>
      <c r="G65" s="257">
        <v>80000</v>
      </c>
      <c r="H65" s="258">
        <v>85811</v>
      </c>
      <c r="I65" s="279">
        <f>H65/G65*100</f>
        <v>107.26374999999999</v>
      </c>
    </row>
    <row r="66" spans="2:9" ht="21">
      <c r="B66" s="124" t="s">
        <v>805</v>
      </c>
      <c r="C66" s="121" t="s">
        <v>806</v>
      </c>
      <c r="D66" s="120" t="s">
        <v>807</v>
      </c>
      <c r="E66" s="257"/>
      <c r="F66" s="257"/>
      <c r="G66" s="257"/>
      <c r="H66" s="258"/>
      <c r="I66" s="279"/>
    </row>
    <row r="67" spans="2:9" ht="21">
      <c r="B67" s="124" t="s">
        <v>808</v>
      </c>
      <c r="C67" s="121" t="s">
        <v>809</v>
      </c>
      <c r="D67" s="120" t="s">
        <v>810</v>
      </c>
      <c r="E67" s="257"/>
      <c r="F67" s="257"/>
      <c r="G67" s="257"/>
      <c r="H67" s="258"/>
      <c r="I67" s="279"/>
    </row>
    <row r="68" spans="2:9" ht="21">
      <c r="B68" s="126">
        <v>21</v>
      </c>
      <c r="C68" s="119" t="s">
        <v>811</v>
      </c>
      <c r="D68" s="120" t="s">
        <v>812</v>
      </c>
      <c r="E68" s="257">
        <v>88</v>
      </c>
      <c r="F68" s="257">
        <v>88</v>
      </c>
      <c r="G68" s="257">
        <v>88</v>
      </c>
      <c r="H68" s="258">
        <v>88</v>
      </c>
      <c r="I68" s="279">
        <f>H68/G68*100</f>
        <v>100</v>
      </c>
    </row>
    <row r="69" spans="2:9" ht="21">
      <c r="B69" s="126">
        <v>22</v>
      </c>
      <c r="C69" s="119" t="s">
        <v>813</v>
      </c>
      <c r="D69" s="120" t="s">
        <v>814</v>
      </c>
      <c r="E69" s="257">
        <v>18509</v>
      </c>
      <c r="F69" s="257">
        <v>2500</v>
      </c>
      <c r="G69" s="257">
        <v>2200</v>
      </c>
      <c r="H69" s="258">
        <v>536</v>
      </c>
      <c r="I69" s="279">
        <f>H69/G69*100</f>
        <v>24.363636363636363</v>
      </c>
    </row>
    <row r="70" spans="2:9" ht="34.5">
      <c r="B70" s="126">
        <v>236</v>
      </c>
      <c r="C70" s="119" t="s">
        <v>815</v>
      </c>
      <c r="D70" s="120" t="s">
        <v>816</v>
      </c>
      <c r="E70" s="257"/>
      <c r="F70" s="257"/>
      <c r="G70" s="257"/>
      <c r="H70" s="258"/>
      <c r="I70" s="279"/>
    </row>
    <row r="71" spans="2:9" ht="34.5">
      <c r="B71" s="126" t="s">
        <v>817</v>
      </c>
      <c r="C71" s="119" t="s">
        <v>818</v>
      </c>
      <c r="D71" s="120" t="s">
        <v>819</v>
      </c>
      <c r="E71" s="410">
        <f>E72+E73+E74+E75+E76</f>
        <v>21709</v>
      </c>
      <c r="F71" s="410">
        <f>F72+F73+F74+F75+F76</f>
        <v>0</v>
      </c>
      <c r="G71" s="410">
        <f>G72+G73+G74+G75+G76</f>
        <v>0</v>
      </c>
      <c r="H71" s="410">
        <f>H72+H73+H74+H75+H76</f>
        <v>18056</v>
      </c>
      <c r="I71" s="409"/>
    </row>
    <row r="72" spans="2:9" ht="36">
      <c r="B72" s="124" t="s">
        <v>820</v>
      </c>
      <c r="C72" s="121" t="s">
        <v>821</v>
      </c>
      <c r="D72" s="120" t="s">
        <v>822</v>
      </c>
      <c r="E72" s="257"/>
      <c r="F72" s="257"/>
      <c r="G72" s="257"/>
      <c r="H72" s="258"/>
      <c r="I72" s="279"/>
    </row>
    <row r="73" spans="2:9" ht="36">
      <c r="B73" s="124" t="s">
        <v>823</v>
      </c>
      <c r="C73" s="121" t="s">
        <v>824</v>
      </c>
      <c r="D73" s="120" t="s">
        <v>825</v>
      </c>
      <c r="E73" s="257"/>
      <c r="F73" s="257"/>
      <c r="G73" s="257"/>
      <c r="H73" s="258"/>
      <c r="I73" s="279"/>
    </row>
    <row r="74" spans="2:9" ht="21">
      <c r="B74" s="124" t="s">
        <v>826</v>
      </c>
      <c r="C74" s="121" t="s">
        <v>827</v>
      </c>
      <c r="D74" s="120" t="s">
        <v>828</v>
      </c>
      <c r="E74" s="257"/>
      <c r="F74" s="257"/>
      <c r="G74" s="257"/>
      <c r="H74" s="258"/>
      <c r="I74" s="279"/>
    </row>
    <row r="75" spans="2:9" ht="21">
      <c r="B75" s="124" t="s">
        <v>829</v>
      </c>
      <c r="C75" s="121" t="s">
        <v>830</v>
      </c>
      <c r="D75" s="120" t="s">
        <v>831</v>
      </c>
      <c r="E75" s="257"/>
      <c r="F75" s="257"/>
      <c r="G75" s="257"/>
      <c r="H75" s="258"/>
      <c r="I75" s="279"/>
    </row>
    <row r="76" spans="2:9" ht="21">
      <c r="B76" s="124" t="s">
        <v>832</v>
      </c>
      <c r="C76" s="121" t="s">
        <v>833</v>
      </c>
      <c r="D76" s="120" t="s">
        <v>834</v>
      </c>
      <c r="E76" s="257">
        <v>21709</v>
      </c>
      <c r="F76" s="257"/>
      <c r="G76" s="257"/>
      <c r="H76" s="258">
        <v>18056</v>
      </c>
      <c r="I76" s="279"/>
    </row>
    <row r="77" spans="2:9" ht="21">
      <c r="B77" s="126">
        <v>24</v>
      </c>
      <c r="C77" s="119" t="s">
        <v>835</v>
      </c>
      <c r="D77" s="120" t="s">
        <v>836</v>
      </c>
      <c r="E77" s="257">
        <v>77460</v>
      </c>
      <c r="F77" s="257">
        <v>86000</v>
      </c>
      <c r="G77" s="257">
        <v>90000</v>
      </c>
      <c r="H77" s="258">
        <v>141560</v>
      </c>
      <c r="I77" s="279">
        <f>H77/G77*100</f>
        <v>157.2888888888889</v>
      </c>
    </row>
    <row r="78" spans="2:9" ht="21">
      <c r="B78" s="126">
        <v>27</v>
      </c>
      <c r="C78" s="119" t="s">
        <v>837</v>
      </c>
      <c r="D78" s="120" t="s">
        <v>838</v>
      </c>
      <c r="E78" s="257"/>
      <c r="F78" s="257"/>
      <c r="G78" s="257"/>
      <c r="H78" s="258"/>
      <c r="I78" s="279"/>
    </row>
    <row r="79" spans="2:9" ht="21">
      <c r="B79" s="126" t="s">
        <v>839</v>
      </c>
      <c r="C79" s="119" t="s">
        <v>840</v>
      </c>
      <c r="D79" s="120" t="s">
        <v>841</v>
      </c>
      <c r="E79" s="257">
        <v>329</v>
      </c>
      <c r="F79" s="257"/>
      <c r="G79" s="257"/>
      <c r="H79" s="258">
        <v>572</v>
      </c>
      <c r="I79" s="279"/>
    </row>
    <row r="80" spans="2:9" ht="34.5">
      <c r="B80" s="126"/>
      <c r="C80" s="119" t="s">
        <v>842</v>
      </c>
      <c r="D80" s="120" t="s">
        <v>843</v>
      </c>
      <c r="E80" s="410">
        <f>E10+E11+E51+E52</f>
        <v>505675</v>
      </c>
      <c r="F80" s="410">
        <f>F10+F11+F51+F52</f>
        <v>477446</v>
      </c>
      <c r="G80" s="410">
        <f>G10+G11+G51+G52</f>
        <v>423059</v>
      </c>
      <c r="H80" s="410">
        <f>H10+H11+H51+H52</f>
        <v>463316</v>
      </c>
      <c r="I80" s="409">
        <f>H80/G80*100</f>
        <v>109.51569402849248</v>
      </c>
    </row>
    <row r="81" spans="2:9" ht="21">
      <c r="B81" s="126">
        <v>88</v>
      </c>
      <c r="C81" s="119" t="s">
        <v>844</v>
      </c>
      <c r="D81" s="120" t="s">
        <v>845</v>
      </c>
      <c r="E81" s="257">
        <v>14892</v>
      </c>
      <c r="F81" s="257">
        <v>14000</v>
      </c>
      <c r="G81" s="257">
        <v>14800</v>
      </c>
      <c r="H81" s="258">
        <v>13167</v>
      </c>
      <c r="I81" s="279">
        <f>H81/G81*100</f>
        <v>88.96621621621622</v>
      </c>
    </row>
    <row r="82" spans="2:9" ht="21">
      <c r="B82" s="126"/>
      <c r="C82" s="119" t="s">
        <v>417</v>
      </c>
      <c r="D82" s="102"/>
      <c r="E82" s="257"/>
      <c r="F82" s="257"/>
      <c r="G82" s="257"/>
      <c r="H82" s="258"/>
      <c r="I82" s="279"/>
    </row>
    <row r="83" spans="2:9" ht="34.5">
      <c r="B83" s="126"/>
      <c r="C83" s="119" t="s">
        <v>1</v>
      </c>
      <c r="D83" s="120" t="s">
        <v>2</v>
      </c>
      <c r="E83" s="410">
        <f>E84+E93-E94+E95+E96+E97+E98+E99-E102</f>
        <v>363328</v>
      </c>
      <c r="F83" s="410">
        <f>F84+F93-F94+F95+F96+F97-F98+F99+F102-F103</f>
        <v>360641</v>
      </c>
      <c r="G83" s="410">
        <f>G84+G93-G94+G95+G96+G97-G98+G99+G102-G103</f>
        <v>356547</v>
      </c>
      <c r="H83" s="410">
        <f>H84+H93-H94+H95+H96+H97-H98+H99+H102-H103</f>
        <v>385484.4</v>
      </c>
      <c r="I83" s="409">
        <f>H83/G83*100</f>
        <v>108.1160127556816</v>
      </c>
    </row>
    <row r="84" spans="2:9" ht="34.5">
      <c r="B84" s="126">
        <v>30</v>
      </c>
      <c r="C84" s="119" t="s">
        <v>3</v>
      </c>
      <c r="D84" s="120" t="s">
        <v>4</v>
      </c>
      <c r="E84" s="410">
        <f>E85+E86+E87+E88+E89+E90+E91+E92</f>
        <v>329414</v>
      </c>
      <c r="F84" s="410">
        <f>F85+F86+F87+F88+F89+F90+F91+F92</f>
        <v>329414</v>
      </c>
      <c r="G84" s="410">
        <f>G85+G86+G87+G88+G89+G90+G91+G92</f>
        <v>329414</v>
      </c>
      <c r="H84" s="410">
        <f>H85+H86+H87+H88+H89+H90+H91+H92</f>
        <v>329414</v>
      </c>
      <c r="I84" s="409">
        <f>H84/G84*100</f>
        <v>100</v>
      </c>
    </row>
    <row r="85" spans="2:9" ht="21">
      <c r="B85" s="124">
        <v>300</v>
      </c>
      <c r="C85" s="121" t="s">
        <v>5</v>
      </c>
      <c r="D85" s="120" t="s">
        <v>6</v>
      </c>
      <c r="E85" s="257"/>
      <c r="F85" s="257"/>
      <c r="G85" s="257"/>
      <c r="H85" s="258"/>
      <c r="I85" s="279"/>
    </row>
    <row r="86" spans="2:9" ht="21">
      <c r="B86" s="124">
        <v>301</v>
      </c>
      <c r="C86" s="121" t="s">
        <v>7</v>
      </c>
      <c r="D86" s="120" t="s">
        <v>8</v>
      </c>
      <c r="E86" s="257"/>
      <c r="F86" s="257"/>
      <c r="G86" s="257"/>
      <c r="H86" s="258"/>
      <c r="I86" s="279"/>
    </row>
    <row r="87" spans="2:9" ht="21">
      <c r="B87" s="124">
        <v>302</v>
      </c>
      <c r="C87" s="121" t="s">
        <v>9</v>
      </c>
      <c r="D87" s="120" t="s">
        <v>10</v>
      </c>
      <c r="E87" s="257">
        <v>1</v>
      </c>
      <c r="F87" s="257">
        <v>1</v>
      </c>
      <c r="G87" s="257">
        <v>1</v>
      </c>
      <c r="H87" s="258">
        <v>1</v>
      </c>
      <c r="I87" s="279">
        <f>H87/G87*100</f>
        <v>100</v>
      </c>
    </row>
    <row r="88" spans="2:9" ht="21">
      <c r="B88" s="124">
        <v>303</v>
      </c>
      <c r="C88" s="121" t="s">
        <v>11</v>
      </c>
      <c r="D88" s="120" t="s">
        <v>12</v>
      </c>
      <c r="E88" s="257">
        <v>329413</v>
      </c>
      <c r="F88" s="257">
        <v>329413</v>
      </c>
      <c r="G88" s="257">
        <v>329413</v>
      </c>
      <c r="H88" s="258">
        <v>329413</v>
      </c>
      <c r="I88" s="279">
        <f>H88/G88*100</f>
        <v>100</v>
      </c>
    </row>
    <row r="89" spans="2:9" ht="21">
      <c r="B89" s="124">
        <v>304</v>
      </c>
      <c r="C89" s="121" t="s">
        <v>13</v>
      </c>
      <c r="D89" s="120" t="s">
        <v>14</v>
      </c>
      <c r="E89" s="257"/>
      <c r="F89" s="257"/>
      <c r="G89" s="257"/>
      <c r="H89" s="258"/>
      <c r="I89" s="279"/>
    </row>
    <row r="90" spans="2:9" ht="21">
      <c r="B90" s="124">
        <v>305</v>
      </c>
      <c r="C90" s="121" t="s">
        <v>15</v>
      </c>
      <c r="D90" s="120" t="s">
        <v>16</v>
      </c>
      <c r="E90" s="257"/>
      <c r="F90" s="257"/>
      <c r="G90" s="257"/>
      <c r="H90" s="258"/>
      <c r="I90" s="279"/>
    </row>
    <row r="91" spans="2:9" ht="21">
      <c r="B91" s="124">
        <v>306</v>
      </c>
      <c r="C91" s="121" t="s">
        <v>17</v>
      </c>
      <c r="D91" s="120" t="s">
        <v>18</v>
      </c>
      <c r="E91" s="257"/>
      <c r="F91" s="257"/>
      <c r="G91" s="257"/>
      <c r="H91" s="258"/>
      <c r="I91" s="279"/>
    </row>
    <row r="92" spans="2:9" ht="21">
      <c r="B92" s="124">
        <v>309</v>
      </c>
      <c r="C92" s="121" t="s">
        <v>19</v>
      </c>
      <c r="D92" s="120" t="s">
        <v>20</v>
      </c>
      <c r="E92" s="257"/>
      <c r="F92" s="257"/>
      <c r="G92" s="257"/>
      <c r="H92" s="258"/>
      <c r="I92" s="279"/>
    </row>
    <row r="93" spans="2:9" ht="21">
      <c r="B93" s="126">
        <v>31</v>
      </c>
      <c r="C93" s="119" t="s">
        <v>21</v>
      </c>
      <c r="D93" s="120" t="s">
        <v>22</v>
      </c>
      <c r="E93" s="257"/>
      <c r="F93" s="257"/>
      <c r="G93" s="257"/>
      <c r="H93" s="258"/>
      <c r="I93" s="279"/>
    </row>
    <row r="94" spans="2:9" ht="21">
      <c r="B94" s="126" t="s">
        <v>23</v>
      </c>
      <c r="C94" s="119" t="s">
        <v>24</v>
      </c>
      <c r="D94" s="120" t="s">
        <v>25</v>
      </c>
      <c r="E94" s="257"/>
      <c r="F94" s="257"/>
      <c r="G94" s="257"/>
      <c r="H94" s="258"/>
      <c r="I94" s="279"/>
    </row>
    <row r="95" spans="2:9" ht="21">
      <c r="B95" s="126">
        <v>32</v>
      </c>
      <c r="C95" s="119" t="s">
        <v>26</v>
      </c>
      <c r="D95" s="120" t="s">
        <v>27</v>
      </c>
      <c r="E95" s="257">
        <v>23352</v>
      </c>
      <c r="F95" s="257">
        <v>27303</v>
      </c>
      <c r="G95" s="257">
        <v>27303</v>
      </c>
      <c r="H95" s="258">
        <v>26521</v>
      </c>
      <c r="I95" s="279">
        <f>H95/G95*100</f>
        <v>97.13584587774238</v>
      </c>
    </row>
    <row r="96" spans="2:9" ht="51.75">
      <c r="B96" s="126">
        <v>330</v>
      </c>
      <c r="C96" s="119" t="s">
        <v>28</v>
      </c>
      <c r="D96" s="120" t="s">
        <v>29</v>
      </c>
      <c r="E96" s="257"/>
      <c r="F96" s="257"/>
      <c r="G96" s="257"/>
      <c r="H96" s="258"/>
      <c r="I96" s="279"/>
    </row>
    <row r="97" spans="2:9" ht="69">
      <c r="B97" s="126" t="s">
        <v>30</v>
      </c>
      <c r="C97" s="119" t="s">
        <v>31</v>
      </c>
      <c r="D97" s="120" t="s">
        <v>32</v>
      </c>
      <c r="E97" s="257"/>
      <c r="F97" s="257"/>
      <c r="G97" s="257"/>
      <c r="H97" s="258"/>
      <c r="I97" s="279"/>
    </row>
    <row r="98" spans="2:9" ht="69">
      <c r="B98" s="126" t="s">
        <v>30</v>
      </c>
      <c r="C98" s="119" t="s">
        <v>33</v>
      </c>
      <c r="D98" s="120" t="s">
        <v>34</v>
      </c>
      <c r="E98" s="257"/>
      <c r="F98" s="257"/>
      <c r="G98" s="257"/>
      <c r="H98" s="258"/>
      <c r="I98" s="279"/>
    </row>
    <row r="99" spans="2:9" ht="21">
      <c r="B99" s="126">
        <v>34</v>
      </c>
      <c r="C99" s="119" t="s">
        <v>35</v>
      </c>
      <c r="D99" s="120" t="s">
        <v>36</v>
      </c>
      <c r="E99" s="410">
        <f>E100+E101</f>
        <v>10562</v>
      </c>
      <c r="F99" s="410">
        <f>F100+F101</f>
        <v>3924</v>
      </c>
      <c r="G99" s="410">
        <f>G100+G101</f>
        <v>0</v>
      </c>
      <c r="H99" s="410">
        <f>H100+H101</f>
        <v>29549.4</v>
      </c>
      <c r="I99" s="279"/>
    </row>
    <row r="100" spans="2:9" ht="21">
      <c r="B100" s="124">
        <v>340</v>
      </c>
      <c r="C100" s="121" t="s">
        <v>37</v>
      </c>
      <c r="D100" s="120" t="s">
        <v>38</v>
      </c>
      <c r="E100" s="257"/>
      <c r="F100" s="257"/>
      <c r="G100" s="257"/>
      <c r="H100" s="258"/>
      <c r="I100" s="279"/>
    </row>
    <row r="101" spans="2:9" ht="21">
      <c r="B101" s="124">
        <v>341</v>
      </c>
      <c r="C101" s="121" t="s">
        <v>39</v>
      </c>
      <c r="D101" s="120" t="s">
        <v>40</v>
      </c>
      <c r="E101" s="257">
        <v>10562</v>
      </c>
      <c r="F101" s="257">
        <v>3924</v>
      </c>
      <c r="G101" s="257"/>
      <c r="H101" s="258">
        <f>'Биланс успеха'!G80</f>
        <v>29549.4</v>
      </c>
      <c r="I101" s="279"/>
    </row>
    <row r="102" spans="2:9" ht="21">
      <c r="B102" s="126"/>
      <c r="C102" s="119" t="s">
        <v>41</v>
      </c>
      <c r="D102" s="120" t="s">
        <v>42</v>
      </c>
      <c r="E102" s="257"/>
      <c r="F102" s="257"/>
      <c r="G102" s="257"/>
      <c r="H102" s="258"/>
      <c r="I102" s="279"/>
    </row>
    <row r="103" spans="2:9" ht="20.25">
      <c r="B103" s="126">
        <v>35</v>
      </c>
      <c r="C103" s="119" t="s">
        <v>43</v>
      </c>
      <c r="D103" s="120" t="s">
        <v>44</v>
      </c>
      <c r="E103" s="410">
        <f>E104+E105</f>
        <v>0</v>
      </c>
      <c r="F103" s="410">
        <f>F104+F105</f>
        <v>0</v>
      </c>
      <c r="G103" s="410">
        <f>G104+G105</f>
        <v>170</v>
      </c>
      <c r="H103" s="410">
        <f>H104+H105</f>
        <v>0</v>
      </c>
      <c r="I103" s="409"/>
    </row>
    <row r="104" spans="2:9" ht="21">
      <c r="B104" s="124">
        <v>350</v>
      </c>
      <c r="C104" s="121" t="s">
        <v>45</v>
      </c>
      <c r="D104" s="120" t="s">
        <v>46</v>
      </c>
      <c r="E104" s="257"/>
      <c r="F104" s="257"/>
      <c r="G104" s="257"/>
      <c r="H104" s="258"/>
      <c r="I104" s="279"/>
    </row>
    <row r="105" spans="2:9" ht="21">
      <c r="B105" s="124">
        <v>351</v>
      </c>
      <c r="C105" s="121" t="s">
        <v>47</v>
      </c>
      <c r="D105" s="120" t="s">
        <v>48</v>
      </c>
      <c r="E105" s="257"/>
      <c r="F105" s="257"/>
      <c r="G105" s="257">
        <v>170</v>
      </c>
      <c r="H105" s="258"/>
      <c r="I105" s="279"/>
    </row>
    <row r="106" spans="2:9" ht="20.25">
      <c r="B106" s="126"/>
      <c r="C106" s="119" t="s">
        <v>49</v>
      </c>
      <c r="D106" s="120" t="s">
        <v>50</v>
      </c>
      <c r="E106" s="410">
        <f>E107+E114</f>
        <v>11496</v>
      </c>
      <c r="F106" s="410">
        <f>F107+F114</f>
        <v>621</v>
      </c>
      <c r="G106" s="410">
        <f>G107+G114</f>
        <v>643</v>
      </c>
      <c r="H106" s="410">
        <f>H107+H114</f>
        <v>11120</v>
      </c>
      <c r="I106" s="409">
        <f>H106/G106*100</f>
        <v>1729.3934681181959</v>
      </c>
    </row>
    <row r="107" spans="2:9" ht="34.5">
      <c r="B107" s="126">
        <v>40</v>
      </c>
      <c r="C107" s="119" t="s">
        <v>51</v>
      </c>
      <c r="D107" s="120" t="s">
        <v>52</v>
      </c>
      <c r="E107" s="410">
        <f>E108+E109+E110+E111+E112+E113</f>
        <v>10903</v>
      </c>
      <c r="F107" s="410">
        <f>F108+F109+F110+F111+F112+F113</f>
        <v>0</v>
      </c>
      <c r="G107" s="410">
        <f>G108+G109+G110+G111+G112+G113</f>
        <v>0</v>
      </c>
      <c r="H107" s="410">
        <f>H108+H109+H110+H111+H112+H113</f>
        <v>10580</v>
      </c>
      <c r="I107" s="409"/>
    </row>
    <row r="108" spans="2:9" ht="21">
      <c r="B108" s="124">
        <v>400</v>
      </c>
      <c r="C108" s="121" t="s">
        <v>53</v>
      </c>
      <c r="D108" s="120" t="s">
        <v>54</v>
      </c>
      <c r="E108" s="257"/>
      <c r="F108" s="257"/>
      <c r="G108" s="257"/>
      <c r="H108" s="258"/>
      <c r="I108" s="279"/>
    </row>
    <row r="109" spans="2:9" ht="21">
      <c r="B109" s="124">
        <v>401</v>
      </c>
      <c r="C109" s="121" t="s">
        <v>55</v>
      </c>
      <c r="D109" s="120" t="s">
        <v>56</v>
      </c>
      <c r="E109" s="257"/>
      <c r="F109" s="257"/>
      <c r="G109" s="257"/>
      <c r="H109" s="258"/>
      <c r="I109" s="279"/>
    </row>
    <row r="110" spans="2:9" ht="21">
      <c r="B110" s="124">
        <v>403</v>
      </c>
      <c r="C110" s="121" t="s">
        <v>57</v>
      </c>
      <c r="D110" s="120" t="s">
        <v>58</v>
      </c>
      <c r="E110" s="257"/>
      <c r="F110" s="257"/>
      <c r="G110" s="257"/>
      <c r="H110" s="258"/>
      <c r="I110" s="279"/>
    </row>
    <row r="111" spans="2:9" ht="21">
      <c r="B111" s="124">
        <v>404</v>
      </c>
      <c r="C111" s="121" t="s">
        <v>59</v>
      </c>
      <c r="D111" s="120" t="s">
        <v>60</v>
      </c>
      <c r="E111" s="257">
        <v>9440</v>
      </c>
      <c r="F111" s="257"/>
      <c r="G111" s="257"/>
      <c r="H111" s="258">
        <v>9117</v>
      </c>
      <c r="I111" s="279"/>
    </row>
    <row r="112" spans="2:9" ht="21">
      <c r="B112" s="124">
        <v>405</v>
      </c>
      <c r="C112" s="121" t="s">
        <v>61</v>
      </c>
      <c r="D112" s="120" t="s">
        <v>62</v>
      </c>
      <c r="E112" s="257">
        <v>1463</v>
      </c>
      <c r="F112" s="257"/>
      <c r="G112" s="257"/>
      <c r="H112" s="258">
        <v>1463</v>
      </c>
      <c r="I112" s="279"/>
    </row>
    <row r="113" spans="2:9" ht="21">
      <c r="B113" s="124" t="s">
        <v>63</v>
      </c>
      <c r="C113" s="121" t="s">
        <v>64</v>
      </c>
      <c r="D113" s="120" t="s">
        <v>65</v>
      </c>
      <c r="E113" s="257"/>
      <c r="F113" s="257"/>
      <c r="G113" s="257"/>
      <c r="H113" s="258"/>
      <c r="I113" s="279"/>
    </row>
    <row r="114" spans="2:9" ht="34.5">
      <c r="B114" s="126">
        <v>41</v>
      </c>
      <c r="C114" s="119" t="s">
        <v>66</v>
      </c>
      <c r="D114" s="120" t="s">
        <v>67</v>
      </c>
      <c r="E114" s="257">
        <f>E115+E116+E117+E118+E119+E120+E121+E122</f>
        <v>593</v>
      </c>
      <c r="F114" s="257">
        <f>F115+F116+F117+F118+F119+F120+F121+F122</f>
        <v>621</v>
      </c>
      <c r="G114" s="257">
        <f>G115+G116+G117+G118+G119+G120+G121+G122</f>
        <v>643</v>
      </c>
      <c r="H114" s="257">
        <f>H115+H116+H117+H118+H119+H120+H121+H122</f>
        <v>540</v>
      </c>
      <c r="I114" s="279">
        <f>H114/G114*100</f>
        <v>83.98133748055989</v>
      </c>
    </row>
    <row r="115" spans="2:9" ht="21">
      <c r="B115" s="124">
        <v>410</v>
      </c>
      <c r="C115" s="121" t="s">
        <v>68</v>
      </c>
      <c r="D115" s="120" t="s">
        <v>69</v>
      </c>
      <c r="E115" s="257"/>
      <c r="F115" s="257"/>
      <c r="G115" s="257"/>
      <c r="H115" s="258"/>
      <c r="I115" s="279"/>
    </row>
    <row r="116" spans="2:9" ht="21">
      <c r="B116" s="124">
        <v>411</v>
      </c>
      <c r="C116" s="121" t="s">
        <v>70</v>
      </c>
      <c r="D116" s="120" t="s">
        <v>71</v>
      </c>
      <c r="E116" s="257"/>
      <c r="F116" s="257"/>
      <c r="G116" s="257"/>
      <c r="H116" s="258"/>
      <c r="I116" s="279"/>
    </row>
    <row r="117" spans="2:9" ht="21">
      <c r="B117" s="124">
        <v>412</v>
      </c>
      <c r="C117" s="121" t="s">
        <v>72</v>
      </c>
      <c r="D117" s="120" t="s">
        <v>73</v>
      </c>
      <c r="E117" s="257"/>
      <c r="F117" s="257"/>
      <c r="G117" s="257"/>
      <c r="H117" s="258"/>
      <c r="I117" s="279"/>
    </row>
    <row r="118" spans="2:9" ht="36">
      <c r="B118" s="124">
        <v>413</v>
      </c>
      <c r="C118" s="121" t="s">
        <v>74</v>
      </c>
      <c r="D118" s="120" t="s">
        <v>75</v>
      </c>
      <c r="E118" s="257"/>
      <c r="F118" s="257"/>
      <c r="G118" s="257"/>
      <c r="H118" s="258"/>
      <c r="I118" s="279"/>
    </row>
    <row r="119" spans="2:9" ht="21">
      <c r="B119" s="124">
        <v>414</v>
      </c>
      <c r="C119" s="121" t="s">
        <v>76</v>
      </c>
      <c r="D119" s="120" t="s">
        <v>77</v>
      </c>
      <c r="E119" s="257"/>
      <c r="F119" s="257"/>
      <c r="G119" s="257"/>
      <c r="H119" s="258"/>
      <c r="I119" s="279"/>
    </row>
    <row r="120" spans="2:9" ht="21">
      <c r="B120" s="124">
        <v>415</v>
      </c>
      <c r="C120" s="121" t="s">
        <v>78</v>
      </c>
      <c r="D120" s="120" t="s">
        <v>79</v>
      </c>
      <c r="E120" s="257"/>
      <c r="F120" s="257"/>
      <c r="G120" s="257"/>
      <c r="H120" s="258"/>
      <c r="I120" s="279"/>
    </row>
    <row r="121" spans="2:9" ht="21">
      <c r="B121" s="124">
        <v>416</v>
      </c>
      <c r="C121" s="121" t="s">
        <v>80</v>
      </c>
      <c r="D121" s="120" t="s">
        <v>81</v>
      </c>
      <c r="E121" s="257"/>
      <c r="F121" s="257"/>
      <c r="G121" s="257"/>
      <c r="H121" s="258"/>
      <c r="I121" s="279"/>
    </row>
    <row r="122" spans="2:9" ht="21">
      <c r="B122" s="124">
        <v>419</v>
      </c>
      <c r="C122" s="121" t="s">
        <v>82</v>
      </c>
      <c r="D122" s="120" t="s">
        <v>83</v>
      </c>
      <c r="E122" s="257">
        <v>593</v>
      </c>
      <c r="F122" s="257">
        <v>621</v>
      </c>
      <c r="G122" s="257">
        <v>643</v>
      </c>
      <c r="H122" s="258">
        <v>540</v>
      </c>
      <c r="I122" s="279">
        <f>H122/G122*100</f>
        <v>83.98133748055989</v>
      </c>
    </row>
    <row r="123" spans="2:9" ht="21">
      <c r="B123" s="126">
        <v>498</v>
      </c>
      <c r="C123" s="119" t="s">
        <v>84</v>
      </c>
      <c r="D123" s="120" t="s">
        <v>85</v>
      </c>
      <c r="E123" s="257"/>
      <c r="F123" s="257"/>
      <c r="G123" s="257"/>
      <c r="H123" s="258"/>
      <c r="I123" s="279"/>
    </row>
    <row r="124" spans="2:9" ht="34.5">
      <c r="B124" s="126" t="s">
        <v>86</v>
      </c>
      <c r="C124" s="119" t="s">
        <v>87</v>
      </c>
      <c r="D124" s="120" t="s">
        <v>88</v>
      </c>
      <c r="E124" s="410">
        <f>E125+E132+E133+E141+E142+E143+E144</f>
        <v>130851</v>
      </c>
      <c r="F124" s="410">
        <f>F125+F132+F133+F141+F142+F143+F144</f>
        <v>116184</v>
      </c>
      <c r="G124" s="410">
        <f>G125+G132+G133+G141+G142+G143+G144</f>
        <v>65869</v>
      </c>
      <c r="H124" s="410">
        <f>H125+H132+H133+H141+H142+H143+H144</f>
        <v>66712</v>
      </c>
      <c r="I124" s="409">
        <f>H124/G124*100</f>
        <v>101.27981296209143</v>
      </c>
    </row>
    <row r="125" spans="2:9" ht="34.5">
      <c r="B125" s="126">
        <v>42</v>
      </c>
      <c r="C125" s="119" t="s">
        <v>89</v>
      </c>
      <c r="D125" s="120" t="s">
        <v>90</v>
      </c>
      <c r="E125" s="410">
        <f>E126+E127+E128+E129+E130+E131</f>
        <v>6137</v>
      </c>
      <c r="F125" s="410">
        <f>F126+F127+F128+F129+F130+F131</f>
        <v>5035</v>
      </c>
      <c r="G125" s="410">
        <f>G126+G127+G128+G129+G130+G131</f>
        <v>10035</v>
      </c>
      <c r="H125" s="410">
        <f>H126+H127+H128+H129+H130+H131</f>
        <v>128</v>
      </c>
      <c r="I125" s="409">
        <f>H125/G125*100</f>
        <v>1.27553562531141</v>
      </c>
    </row>
    <row r="126" spans="2:9" ht="20.25">
      <c r="B126" s="124">
        <v>420</v>
      </c>
      <c r="C126" s="121" t="s">
        <v>91</v>
      </c>
      <c r="D126" s="120" t="s">
        <v>92</v>
      </c>
      <c r="E126" s="257"/>
      <c r="F126" s="257"/>
      <c r="G126" s="257"/>
      <c r="H126" s="258"/>
      <c r="I126" s="409"/>
    </row>
    <row r="127" spans="2:9" ht="20.25">
      <c r="B127" s="124">
        <v>421</v>
      </c>
      <c r="C127" s="121" t="s">
        <v>93</v>
      </c>
      <c r="D127" s="120" t="s">
        <v>94</v>
      </c>
      <c r="E127" s="257"/>
      <c r="F127" s="257"/>
      <c r="G127" s="257"/>
      <c r="H127" s="258"/>
      <c r="I127" s="409"/>
    </row>
    <row r="128" spans="2:9" ht="20.25">
      <c r="B128" s="124">
        <v>422</v>
      </c>
      <c r="C128" s="121" t="s">
        <v>827</v>
      </c>
      <c r="D128" s="120" t="s">
        <v>95</v>
      </c>
      <c r="E128" s="257"/>
      <c r="F128" s="257">
        <v>5000</v>
      </c>
      <c r="G128" s="257">
        <v>10000</v>
      </c>
      <c r="H128" s="258">
        <v>0</v>
      </c>
      <c r="I128" s="409"/>
    </row>
    <row r="129" spans="2:9" ht="20.25">
      <c r="B129" s="124">
        <v>423</v>
      </c>
      <c r="C129" s="121" t="s">
        <v>830</v>
      </c>
      <c r="D129" s="120" t="s">
        <v>96</v>
      </c>
      <c r="E129" s="257"/>
      <c r="F129" s="257"/>
      <c r="G129" s="257"/>
      <c r="H129" s="258"/>
      <c r="I129" s="409"/>
    </row>
    <row r="130" spans="2:9" ht="36">
      <c r="B130" s="124">
        <v>427</v>
      </c>
      <c r="C130" s="121" t="s">
        <v>97</v>
      </c>
      <c r="D130" s="120" t="s">
        <v>98</v>
      </c>
      <c r="E130" s="257"/>
      <c r="F130" s="257"/>
      <c r="G130" s="257"/>
      <c r="H130" s="258"/>
      <c r="I130" s="409"/>
    </row>
    <row r="131" spans="2:9" ht="20.25">
      <c r="B131" s="124" t="s">
        <v>99</v>
      </c>
      <c r="C131" s="121" t="s">
        <v>100</v>
      </c>
      <c r="D131" s="120" t="s">
        <v>101</v>
      </c>
      <c r="E131" s="257">
        <v>6137</v>
      </c>
      <c r="F131" s="257">
        <v>35</v>
      </c>
      <c r="G131" s="257">
        <v>35</v>
      </c>
      <c r="H131" s="258">
        <v>128</v>
      </c>
      <c r="I131" s="409">
        <f>H131/G131*100</f>
        <v>365.7142857142857</v>
      </c>
    </row>
    <row r="132" spans="2:9" ht="21">
      <c r="B132" s="126">
        <v>430</v>
      </c>
      <c r="C132" s="119" t="s">
        <v>102</v>
      </c>
      <c r="D132" s="120" t="s">
        <v>103</v>
      </c>
      <c r="E132" s="257">
        <v>3526</v>
      </c>
      <c r="F132" s="257">
        <v>3279</v>
      </c>
      <c r="G132" s="257">
        <v>3614</v>
      </c>
      <c r="H132" s="258">
        <v>4577</v>
      </c>
      <c r="I132" s="279">
        <f>H132/G132*100</f>
        <v>126.64637520752629</v>
      </c>
    </row>
    <row r="133" spans="2:9" ht="34.5">
      <c r="B133" s="126" t="s">
        <v>104</v>
      </c>
      <c r="C133" s="119" t="s">
        <v>105</v>
      </c>
      <c r="D133" s="120" t="s">
        <v>106</v>
      </c>
      <c r="E133" s="410">
        <f>E134+E135+E136+E137+E138+E139+E140</f>
        <v>104661</v>
      </c>
      <c r="F133" s="410">
        <f>F134+F135+F136+F137+F138+F139+F140</f>
        <v>88000</v>
      </c>
      <c r="G133" s="410">
        <f>G134+G135+G136+G137+G138+G139+G140</f>
        <v>43000</v>
      </c>
      <c r="H133" s="410">
        <f>H134+H135+H136+H137+H138+H139+H140</f>
        <v>43414</v>
      </c>
      <c r="I133" s="409">
        <f>H133/G133*100</f>
        <v>100.96279069767442</v>
      </c>
    </row>
    <row r="134" spans="2:9" ht="21">
      <c r="B134" s="124">
        <v>431</v>
      </c>
      <c r="C134" s="121" t="s">
        <v>107</v>
      </c>
      <c r="D134" s="120" t="s">
        <v>108</v>
      </c>
      <c r="E134" s="257"/>
      <c r="F134" s="257"/>
      <c r="G134" s="257"/>
      <c r="H134" s="258"/>
      <c r="I134" s="279"/>
    </row>
    <row r="135" spans="2:9" ht="21">
      <c r="B135" s="124">
        <v>432</v>
      </c>
      <c r="C135" s="121" t="s">
        <v>109</v>
      </c>
      <c r="D135" s="120" t="s">
        <v>110</v>
      </c>
      <c r="E135" s="257"/>
      <c r="F135" s="257"/>
      <c r="G135" s="257"/>
      <c r="H135" s="258"/>
      <c r="I135" s="279"/>
    </row>
    <row r="136" spans="2:9" ht="21">
      <c r="B136" s="124">
        <v>433</v>
      </c>
      <c r="C136" s="121" t="s">
        <v>111</v>
      </c>
      <c r="D136" s="120" t="s">
        <v>112</v>
      </c>
      <c r="E136" s="257"/>
      <c r="F136" s="257"/>
      <c r="G136" s="257"/>
      <c r="H136" s="258"/>
      <c r="I136" s="279"/>
    </row>
    <row r="137" spans="2:9" ht="21">
      <c r="B137" s="124">
        <v>434</v>
      </c>
      <c r="C137" s="121" t="s">
        <v>113</v>
      </c>
      <c r="D137" s="120" t="s">
        <v>114</v>
      </c>
      <c r="E137" s="257"/>
      <c r="F137" s="257"/>
      <c r="G137" s="257"/>
      <c r="H137" s="258"/>
      <c r="I137" s="279"/>
    </row>
    <row r="138" spans="2:9" ht="21">
      <c r="B138" s="124">
        <v>435</v>
      </c>
      <c r="C138" s="121" t="s">
        <v>115</v>
      </c>
      <c r="D138" s="120" t="s">
        <v>116</v>
      </c>
      <c r="E138" s="257">
        <v>104661</v>
      </c>
      <c r="F138" s="257">
        <v>88000</v>
      </c>
      <c r="G138" s="257">
        <v>43000</v>
      </c>
      <c r="H138" s="258">
        <v>43414</v>
      </c>
      <c r="I138" s="279">
        <f>H138/G138*100</f>
        <v>100.96279069767442</v>
      </c>
    </row>
    <row r="139" spans="2:9" ht="21">
      <c r="B139" s="124">
        <v>436</v>
      </c>
      <c r="C139" s="121" t="s">
        <v>117</v>
      </c>
      <c r="D139" s="120" t="s">
        <v>118</v>
      </c>
      <c r="E139" s="257"/>
      <c r="F139" s="257"/>
      <c r="G139" s="257"/>
      <c r="H139" s="258"/>
      <c r="I139" s="279"/>
    </row>
    <row r="140" spans="2:9" ht="21">
      <c r="B140" s="124">
        <v>439</v>
      </c>
      <c r="C140" s="121" t="s">
        <v>119</v>
      </c>
      <c r="D140" s="120" t="s">
        <v>120</v>
      </c>
      <c r="E140" s="257"/>
      <c r="F140" s="257"/>
      <c r="G140" s="257"/>
      <c r="H140" s="258"/>
      <c r="I140" s="279"/>
    </row>
    <row r="141" spans="2:9" ht="21">
      <c r="B141" s="126" t="s">
        <v>121</v>
      </c>
      <c r="C141" s="119" t="s">
        <v>122</v>
      </c>
      <c r="D141" s="120" t="s">
        <v>123</v>
      </c>
      <c r="E141" s="257">
        <v>5442</v>
      </c>
      <c r="F141" s="257">
        <v>8900</v>
      </c>
      <c r="G141" s="257">
        <v>4000</v>
      </c>
      <c r="H141" s="258">
        <v>10337</v>
      </c>
      <c r="I141" s="279">
        <f>H141/G141*100</f>
        <v>258.425</v>
      </c>
    </row>
    <row r="142" spans="2:9" ht="34.5">
      <c r="B142" s="126">
        <v>47</v>
      </c>
      <c r="C142" s="119" t="s">
        <v>124</v>
      </c>
      <c r="D142" s="120" t="s">
        <v>125</v>
      </c>
      <c r="E142" s="257">
        <v>9738</v>
      </c>
      <c r="F142" s="257">
        <v>10500</v>
      </c>
      <c r="G142" s="257">
        <v>4900</v>
      </c>
      <c r="H142" s="258">
        <v>4481</v>
      </c>
      <c r="I142" s="279">
        <f aca="true" t="shared" si="0" ref="I142:I147">H142/G142*100</f>
        <v>91.44897959183673</v>
      </c>
    </row>
    <row r="143" spans="2:9" ht="34.5">
      <c r="B143" s="126">
        <v>48</v>
      </c>
      <c r="C143" s="119" t="s">
        <v>126</v>
      </c>
      <c r="D143" s="120" t="s">
        <v>127</v>
      </c>
      <c r="E143" s="257">
        <v>710</v>
      </c>
      <c r="F143" s="257"/>
      <c r="G143" s="257"/>
      <c r="H143" s="258">
        <v>2902</v>
      </c>
      <c r="I143" s="279"/>
    </row>
    <row r="144" spans="2:9" ht="21">
      <c r="B144" s="126" t="s">
        <v>128</v>
      </c>
      <c r="C144" s="119" t="s">
        <v>129</v>
      </c>
      <c r="D144" s="120" t="s">
        <v>130</v>
      </c>
      <c r="E144" s="257">
        <v>637</v>
      </c>
      <c r="F144" s="257">
        <v>470</v>
      </c>
      <c r="G144" s="257">
        <v>320</v>
      </c>
      <c r="H144" s="258">
        <v>873</v>
      </c>
      <c r="I144" s="279">
        <f t="shared" si="0"/>
        <v>272.8125</v>
      </c>
    </row>
    <row r="145" spans="2:9" ht="51.75">
      <c r="B145" s="126"/>
      <c r="C145" s="119" t="s">
        <v>131</v>
      </c>
      <c r="D145" s="120" t="s">
        <v>132</v>
      </c>
      <c r="E145" s="257"/>
      <c r="F145" s="257"/>
      <c r="G145" s="257"/>
      <c r="H145" s="258"/>
      <c r="I145" s="279"/>
    </row>
    <row r="146" spans="2:11" ht="34.5">
      <c r="B146" s="126"/>
      <c r="C146" s="119" t="s">
        <v>133</v>
      </c>
      <c r="D146" s="120" t="s">
        <v>134</v>
      </c>
      <c r="E146" s="410">
        <f>E106+E124+E123+E83-E145</f>
        <v>505675</v>
      </c>
      <c r="F146" s="410">
        <f>F106+F124+F123+F83-F145</f>
        <v>477446</v>
      </c>
      <c r="G146" s="410">
        <f>G106+G124+G123+G83-G145</f>
        <v>423059</v>
      </c>
      <c r="H146" s="410">
        <f>H106+H124+H123+H83-H145</f>
        <v>463316.4</v>
      </c>
      <c r="I146" s="409">
        <f t="shared" si="0"/>
        <v>109.5157885779525</v>
      </c>
      <c r="K146" s="295"/>
    </row>
    <row r="147" spans="2:9" ht="21" thickBot="1">
      <c r="B147" s="127">
        <v>89</v>
      </c>
      <c r="C147" s="128" t="s">
        <v>135</v>
      </c>
      <c r="D147" s="129" t="s">
        <v>136</v>
      </c>
      <c r="E147" s="259">
        <v>14892</v>
      </c>
      <c r="F147" s="259">
        <v>14000</v>
      </c>
      <c r="G147" s="259">
        <v>14800</v>
      </c>
      <c r="H147" s="260">
        <v>13167</v>
      </c>
      <c r="I147" s="279">
        <f t="shared" si="0"/>
        <v>88.96621621621622</v>
      </c>
    </row>
    <row r="148" spans="5:8" ht="15">
      <c r="E148" s="295">
        <f>E146-E80</f>
        <v>0</v>
      </c>
      <c r="F148" s="295">
        <f>F146-F80</f>
        <v>0</v>
      </c>
      <c r="G148" s="295">
        <f>G146-G80</f>
        <v>0</v>
      </c>
      <c r="H148" s="295">
        <f>H146-H80</f>
        <v>0.40000000002328306</v>
      </c>
    </row>
    <row r="149" spans="2:9" ht="18">
      <c r="B149" s="2" t="s">
        <v>926</v>
      </c>
      <c r="C149" s="2"/>
      <c r="D149" s="2"/>
      <c r="E149" s="77"/>
      <c r="F149" s="78"/>
      <c r="G149" s="75" t="s">
        <v>271</v>
      </c>
      <c r="H149" s="79"/>
      <c r="I149" s="75"/>
    </row>
    <row r="150" spans="2:9" ht="18">
      <c r="B150" s="2"/>
      <c r="C150" s="2"/>
      <c r="D150" s="77" t="s">
        <v>390</v>
      </c>
      <c r="E150" s="2"/>
      <c r="F150" s="2"/>
      <c r="G150" s="2"/>
      <c r="H150" s="2"/>
      <c r="I150" s="2"/>
    </row>
    <row r="151" ht="15">
      <c r="H151" s="296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5" right="0.75" top="1" bottom="1" header="0.5" footer="0.5"/>
  <pageSetup fitToHeight="0" fitToWidth="1" orientation="portrait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"/>
  <sheetViews>
    <sheetView zoomScale="60" zoomScaleNormal="60" zoomScalePageLayoutView="0" workbookViewId="0" topLeftCell="A1">
      <selection activeCell="R14" sqref="R14"/>
    </sheetView>
  </sheetViews>
  <sheetFormatPr defaultColWidth="9.140625" defaultRowHeight="12.75"/>
  <cols>
    <col min="1" max="1" width="9.140625" style="24" customWidth="1"/>
    <col min="2" max="2" width="13.00390625" style="24" customWidth="1"/>
    <col min="3" max="3" width="78.140625" style="24" customWidth="1"/>
    <col min="4" max="4" width="7.00390625" style="24" bestFit="1" customWidth="1"/>
    <col min="5" max="5" width="23.421875" style="24" customWidth="1"/>
    <col min="6" max="6" width="25.00390625" style="24" customWidth="1"/>
    <col min="7" max="7" width="25.28125" style="24" customWidth="1"/>
    <col min="8" max="8" width="25.57421875" style="24" customWidth="1"/>
    <col min="9" max="9" width="26.421875" style="24" customWidth="1"/>
    <col min="10" max="11" width="12.28125" style="24" bestFit="1" customWidth="1"/>
    <col min="12" max="16384" width="9.140625" style="24" customWidth="1"/>
  </cols>
  <sheetData>
    <row r="2" ht="15">
      <c r="I2" s="19" t="s">
        <v>243</v>
      </c>
    </row>
    <row r="3" spans="2:4" ht="15">
      <c r="B3" s="15" t="s">
        <v>864</v>
      </c>
      <c r="C3" s="177"/>
      <c r="D3" s="177"/>
    </row>
    <row r="4" spans="2:4" ht="15">
      <c r="B4" s="15" t="s">
        <v>847</v>
      </c>
      <c r="C4" s="177"/>
      <c r="D4" s="177"/>
    </row>
    <row r="5" ht="24.75" customHeight="1">
      <c r="I5" s="19"/>
    </row>
    <row r="6" spans="2:9" s="15" customFormat="1" ht="24.75" customHeight="1">
      <c r="B6" s="493" t="s">
        <v>420</v>
      </c>
      <c r="C6" s="493"/>
      <c r="D6" s="493"/>
      <c r="E6" s="493"/>
      <c r="F6" s="493"/>
      <c r="G6" s="493"/>
      <c r="H6" s="493"/>
      <c r="I6" s="493"/>
    </row>
    <row r="7" spans="2:9" s="15" customFormat="1" ht="24.75" customHeight="1">
      <c r="B7" s="25"/>
      <c r="C7" s="25"/>
      <c r="D7" s="25"/>
      <c r="E7" s="25"/>
      <c r="F7" s="25"/>
      <c r="G7" s="287"/>
      <c r="H7" s="287"/>
      <c r="I7" s="287"/>
    </row>
    <row r="8" spans="2:9" s="15" customFormat="1" ht="24.75" customHeight="1">
      <c r="B8" s="493" t="s">
        <v>930</v>
      </c>
      <c r="C8" s="493"/>
      <c r="D8" s="493"/>
      <c r="E8" s="493"/>
      <c r="F8" s="493"/>
      <c r="G8" s="493"/>
      <c r="H8" s="493"/>
      <c r="I8" s="493"/>
    </row>
    <row r="9" ht="18.75" customHeight="1" thickBot="1">
      <c r="I9" s="338" t="s">
        <v>318</v>
      </c>
    </row>
    <row r="10" spans="2:9" ht="30.75" customHeight="1">
      <c r="B10" s="494"/>
      <c r="C10" s="496" t="s">
        <v>314</v>
      </c>
      <c r="D10" s="489" t="s">
        <v>485</v>
      </c>
      <c r="E10" s="498" t="s">
        <v>894</v>
      </c>
      <c r="F10" s="498" t="s">
        <v>895</v>
      </c>
      <c r="G10" s="500" t="s">
        <v>929</v>
      </c>
      <c r="H10" s="501"/>
      <c r="I10" s="487" t="s">
        <v>878</v>
      </c>
    </row>
    <row r="11" spans="2:9" ht="39.75" customHeight="1">
      <c r="B11" s="495"/>
      <c r="C11" s="497"/>
      <c r="D11" s="490"/>
      <c r="E11" s="499"/>
      <c r="F11" s="499"/>
      <c r="G11" s="178" t="s">
        <v>315</v>
      </c>
      <c r="H11" s="176" t="s">
        <v>382</v>
      </c>
      <c r="I11" s="488"/>
    </row>
    <row r="12" spans="2:9" ht="33.75" customHeight="1">
      <c r="B12" s="184">
        <v>1</v>
      </c>
      <c r="C12" s="179" t="s">
        <v>422</v>
      </c>
      <c r="D12" s="180"/>
      <c r="E12" s="22"/>
      <c r="F12" s="22"/>
      <c r="G12" s="22"/>
      <c r="H12" s="178"/>
      <c r="I12" s="185"/>
    </row>
    <row r="13" spans="2:9" ht="15">
      <c r="B13" s="184">
        <v>2</v>
      </c>
      <c r="C13" s="179" t="s">
        <v>137</v>
      </c>
      <c r="D13" s="180">
        <v>3001</v>
      </c>
      <c r="E13" s="411">
        <f>(E14+E15+E16)</f>
        <v>918228173</v>
      </c>
      <c r="F13" s="411">
        <f>F14+F15+F16</f>
        <v>883400000</v>
      </c>
      <c r="G13" s="411">
        <f>G14+G15+G16</f>
        <v>748800000</v>
      </c>
      <c r="H13" s="412">
        <f>H14+H15+H16</f>
        <v>736098516</v>
      </c>
      <c r="I13" s="413">
        <f aca="true" t="shared" si="0" ref="I13:I28">H13/G13*100</f>
        <v>98.30375480769231</v>
      </c>
    </row>
    <row r="14" spans="2:9" ht="30" customHeight="1">
      <c r="B14" s="184">
        <v>3</v>
      </c>
      <c r="C14" s="181" t="s">
        <v>423</v>
      </c>
      <c r="D14" s="180">
        <v>3002</v>
      </c>
      <c r="E14" s="367">
        <v>907861173</v>
      </c>
      <c r="F14" s="366">
        <v>874500000</v>
      </c>
      <c r="G14" s="366">
        <v>741000000</v>
      </c>
      <c r="H14" s="367">
        <v>732374741</v>
      </c>
      <c r="I14" s="284">
        <f t="shared" si="0"/>
        <v>98.83599743589744</v>
      </c>
    </row>
    <row r="15" spans="2:9" ht="30" customHeight="1">
      <c r="B15" s="184">
        <v>4</v>
      </c>
      <c r="C15" s="181" t="s">
        <v>424</v>
      </c>
      <c r="D15" s="180">
        <v>3003</v>
      </c>
      <c r="E15" s="367">
        <v>10047000</v>
      </c>
      <c r="F15" s="366">
        <v>8900000</v>
      </c>
      <c r="G15" s="366">
        <v>7800000</v>
      </c>
      <c r="H15" s="367">
        <v>3723775</v>
      </c>
      <c r="I15" s="284">
        <f t="shared" si="0"/>
        <v>47.74070512820513</v>
      </c>
    </row>
    <row r="16" spans="2:9" ht="30" customHeight="1">
      <c r="B16" s="184">
        <v>5</v>
      </c>
      <c r="C16" s="181" t="s">
        <v>425</v>
      </c>
      <c r="D16" s="180">
        <v>3004</v>
      </c>
      <c r="E16" s="367">
        <v>320000</v>
      </c>
      <c r="F16" s="366">
        <v>0</v>
      </c>
      <c r="G16" s="366">
        <v>0</v>
      </c>
      <c r="H16" s="367">
        <v>0</v>
      </c>
      <c r="I16" s="284">
        <v>0</v>
      </c>
    </row>
    <row r="17" spans="2:9" ht="15">
      <c r="B17" s="184">
        <v>6</v>
      </c>
      <c r="C17" s="179" t="s">
        <v>138</v>
      </c>
      <c r="D17" s="180">
        <v>3005</v>
      </c>
      <c r="E17" s="411">
        <f>E18+E19+E20+E21+E22</f>
        <v>881319196</v>
      </c>
      <c r="F17" s="411">
        <f>F18+F19+F20+F21+F22</f>
        <v>875367000</v>
      </c>
      <c r="G17" s="411">
        <f>G18+G19+G20+G21+G22</f>
        <v>746769000</v>
      </c>
      <c r="H17" s="412">
        <f>H18+H19+H20+H21+H22</f>
        <v>667205820</v>
      </c>
      <c r="I17" s="413">
        <f t="shared" si="0"/>
        <v>89.34567717727973</v>
      </c>
    </row>
    <row r="18" spans="2:9" ht="27" customHeight="1">
      <c r="B18" s="184">
        <v>7</v>
      </c>
      <c r="C18" s="181" t="s">
        <v>426</v>
      </c>
      <c r="D18" s="180">
        <v>3006</v>
      </c>
      <c r="E18" s="367">
        <v>749015196</v>
      </c>
      <c r="F18" s="366">
        <v>743088000</v>
      </c>
      <c r="G18" s="366">
        <v>641796000</v>
      </c>
      <c r="H18" s="367">
        <v>557278233</v>
      </c>
      <c r="I18" s="284">
        <f t="shared" si="0"/>
        <v>86.83105426023222</v>
      </c>
    </row>
    <row r="19" spans="2:9" ht="30" customHeight="1">
      <c r="B19" s="184">
        <v>8</v>
      </c>
      <c r="C19" s="181" t="s">
        <v>139</v>
      </c>
      <c r="D19" s="180">
        <v>3007</v>
      </c>
      <c r="E19" s="367">
        <v>51743000</v>
      </c>
      <c r="F19" s="366">
        <v>57539000</v>
      </c>
      <c r="G19" s="366">
        <v>43705000</v>
      </c>
      <c r="H19" s="367">
        <v>40747581</v>
      </c>
      <c r="I19" s="284">
        <f t="shared" si="0"/>
        <v>93.23322503146093</v>
      </c>
    </row>
    <row r="20" spans="2:9" ht="30" customHeight="1">
      <c r="B20" s="184">
        <v>9</v>
      </c>
      <c r="C20" s="181" t="s">
        <v>427</v>
      </c>
      <c r="D20" s="180">
        <v>3008</v>
      </c>
      <c r="E20" s="367">
        <v>15000</v>
      </c>
      <c r="F20" s="366">
        <v>20000</v>
      </c>
      <c r="G20" s="366">
        <v>15000</v>
      </c>
      <c r="H20" s="367"/>
      <c r="I20" s="284">
        <f t="shared" si="0"/>
        <v>0</v>
      </c>
    </row>
    <row r="21" spans="2:9" ht="30" customHeight="1">
      <c r="B21" s="184">
        <v>10</v>
      </c>
      <c r="C21" s="181" t="s">
        <v>428</v>
      </c>
      <c r="D21" s="180">
        <v>3009</v>
      </c>
      <c r="E21" s="367">
        <v>1954000</v>
      </c>
      <c r="F21" s="366">
        <v>720000</v>
      </c>
      <c r="G21" s="366">
        <v>720000</v>
      </c>
      <c r="H21" s="367">
        <v>2547784</v>
      </c>
      <c r="I21" s="284">
        <f t="shared" si="0"/>
        <v>353.8588888888889</v>
      </c>
    </row>
    <row r="22" spans="2:9" ht="30" customHeight="1">
      <c r="B22" s="184">
        <v>11</v>
      </c>
      <c r="C22" s="181" t="s">
        <v>140</v>
      </c>
      <c r="D22" s="180">
        <v>3010</v>
      </c>
      <c r="E22" s="367">
        <v>78592000</v>
      </c>
      <c r="F22" s="366">
        <v>74000000</v>
      </c>
      <c r="G22" s="366">
        <v>60533000</v>
      </c>
      <c r="H22" s="367">
        <v>66632222</v>
      </c>
      <c r="I22" s="284">
        <f t="shared" si="0"/>
        <v>110.07586275254819</v>
      </c>
    </row>
    <row r="23" spans="2:9" ht="15">
      <c r="B23" s="184">
        <v>12</v>
      </c>
      <c r="C23" s="179" t="s">
        <v>141</v>
      </c>
      <c r="D23" s="180">
        <v>3011</v>
      </c>
      <c r="E23" s="411">
        <f>E13-E17</f>
        <v>36908977</v>
      </c>
      <c r="F23" s="411">
        <f>F13-F17</f>
        <v>8033000</v>
      </c>
      <c r="G23" s="411">
        <f>G13-G17</f>
        <v>2031000</v>
      </c>
      <c r="H23" s="411">
        <v>0</v>
      </c>
      <c r="I23" s="284"/>
    </row>
    <row r="24" spans="2:9" ht="15">
      <c r="B24" s="184">
        <v>13</v>
      </c>
      <c r="C24" s="179" t="s">
        <v>142</v>
      </c>
      <c r="D24" s="180">
        <v>3012</v>
      </c>
      <c r="E24" s="411"/>
      <c r="F24" s="411"/>
      <c r="G24" s="411"/>
      <c r="H24" s="412"/>
      <c r="I24" s="284"/>
    </row>
    <row r="25" spans="2:9" ht="15">
      <c r="B25" s="184">
        <v>14</v>
      </c>
      <c r="C25" s="179" t="s">
        <v>429</v>
      </c>
      <c r="D25" s="180"/>
      <c r="E25" s="366"/>
      <c r="F25" s="366"/>
      <c r="G25" s="366"/>
      <c r="H25" s="367"/>
      <c r="I25" s="284"/>
    </row>
    <row r="26" spans="2:9" ht="15">
      <c r="B26" s="184">
        <v>15</v>
      </c>
      <c r="C26" s="179" t="s">
        <v>143</v>
      </c>
      <c r="D26" s="180">
        <v>3013</v>
      </c>
      <c r="E26" s="411">
        <f>E27+E28+E29+E30+E31</f>
        <v>5755000</v>
      </c>
      <c r="F26" s="411">
        <f>F27+F28+F29+F30+F31</f>
        <v>600000</v>
      </c>
      <c r="G26" s="411">
        <f>G27+G28+G29+G30+G31</f>
        <v>600000</v>
      </c>
      <c r="H26" s="412">
        <f>H27+H28+H29+H30+H31</f>
        <v>0</v>
      </c>
      <c r="I26" s="284">
        <f t="shared" si="0"/>
        <v>0</v>
      </c>
    </row>
    <row r="27" spans="2:9" ht="30" customHeight="1">
      <c r="B27" s="184">
        <v>16</v>
      </c>
      <c r="C27" s="181" t="s">
        <v>430</v>
      </c>
      <c r="D27" s="180">
        <v>3014</v>
      </c>
      <c r="E27" s="366"/>
      <c r="F27" s="366"/>
      <c r="G27" s="366"/>
      <c r="H27" s="367"/>
      <c r="I27" s="284"/>
    </row>
    <row r="28" spans="2:9" ht="36" customHeight="1">
      <c r="B28" s="184">
        <v>17</v>
      </c>
      <c r="C28" s="181" t="s">
        <v>144</v>
      </c>
      <c r="D28" s="180">
        <v>3015</v>
      </c>
      <c r="E28" s="367">
        <v>5755000</v>
      </c>
      <c r="F28" s="366">
        <v>600000</v>
      </c>
      <c r="G28" s="366">
        <v>600000</v>
      </c>
      <c r="H28" s="367">
        <v>0</v>
      </c>
      <c r="I28" s="284">
        <f t="shared" si="0"/>
        <v>0</v>
      </c>
    </row>
    <row r="29" spans="2:9" ht="30" customHeight="1">
      <c r="B29" s="184">
        <v>18</v>
      </c>
      <c r="C29" s="181" t="s">
        <v>431</v>
      </c>
      <c r="D29" s="180">
        <v>3016</v>
      </c>
      <c r="E29" s="366"/>
      <c r="F29" s="366"/>
      <c r="G29" s="366"/>
      <c r="H29" s="367"/>
      <c r="I29" s="284"/>
    </row>
    <row r="30" spans="2:9" ht="33.75" customHeight="1">
      <c r="B30" s="184">
        <v>19</v>
      </c>
      <c r="C30" s="181" t="s">
        <v>432</v>
      </c>
      <c r="D30" s="180">
        <v>3017</v>
      </c>
      <c r="E30" s="366"/>
      <c r="F30" s="366"/>
      <c r="G30" s="366"/>
      <c r="H30" s="367"/>
      <c r="I30" s="284"/>
    </row>
    <row r="31" spans="2:9" ht="33.75" customHeight="1">
      <c r="B31" s="184">
        <v>20</v>
      </c>
      <c r="C31" s="181" t="s">
        <v>433</v>
      </c>
      <c r="D31" s="180">
        <v>3018</v>
      </c>
      <c r="E31" s="366"/>
      <c r="F31" s="366"/>
      <c r="G31" s="366"/>
      <c r="H31" s="367"/>
      <c r="I31" s="284"/>
    </row>
    <row r="32" spans="2:9" ht="15">
      <c r="B32" s="184">
        <v>21</v>
      </c>
      <c r="C32" s="179" t="s">
        <v>145</v>
      </c>
      <c r="D32" s="180">
        <v>3019</v>
      </c>
      <c r="E32" s="411">
        <f>E33+E34+E35</f>
        <v>20529206</v>
      </c>
      <c r="F32" s="411">
        <f>F33+F34+F35</f>
        <v>33705000</v>
      </c>
      <c r="G32" s="411">
        <f>G33+G34+G35</f>
        <v>30085000</v>
      </c>
      <c r="H32" s="411">
        <f>H33+H34+H35</f>
        <v>5550994</v>
      </c>
      <c r="I32" s="413">
        <f>H32/G32*100</f>
        <v>18.451035399700846</v>
      </c>
    </row>
    <row r="33" spans="2:9" ht="30" customHeight="1">
      <c r="B33" s="184">
        <v>22</v>
      </c>
      <c r="C33" s="181" t="s">
        <v>434</v>
      </c>
      <c r="D33" s="180">
        <v>3020</v>
      </c>
      <c r="E33" s="366"/>
      <c r="F33" s="366"/>
      <c r="G33" s="366"/>
      <c r="H33" s="367"/>
      <c r="I33" s="284"/>
    </row>
    <row r="34" spans="2:9" ht="33.75" customHeight="1">
      <c r="B34" s="184">
        <v>23</v>
      </c>
      <c r="C34" s="181" t="s">
        <v>146</v>
      </c>
      <c r="D34" s="180">
        <v>3021</v>
      </c>
      <c r="E34" s="366">
        <v>20529206</v>
      </c>
      <c r="F34" s="366">
        <v>33705000</v>
      </c>
      <c r="G34" s="366">
        <v>30085000</v>
      </c>
      <c r="H34" s="367">
        <v>5550994</v>
      </c>
      <c r="I34" s="284">
        <f>H34/G34*100</f>
        <v>18.451035399700846</v>
      </c>
    </row>
    <row r="35" spans="2:9" ht="30" customHeight="1">
      <c r="B35" s="184">
        <v>24</v>
      </c>
      <c r="C35" s="181" t="s">
        <v>435</v>
      </c>
      <c r="D35" s="180">
        <v>3022</v>
      </c>
      <c r="E35" s="366"/>
      <c r="F35" s="366"/>
      <c r="G35" s="366"/>
      <c r="H35" s="367"/>
      <c r="I35" s="284"/>
    </row>
    <row r="36" spans="2:9" ht="15">
      <c r="B36" s="184">
        <v>25</v>
      </c>
      <c r="C36" s="179" t="s">
        <v>147</v>
      </c>
      <c r="D36" s="180">
        <v>3023</v>
      </c>
      <c r="E36" s="411"/>
      <c r="F36" s="411"/>
      <c r="G36" s="411"/>
      <c r="H36" s="412"/>
      <c r="I36" s="413"/>
    </row>
    <row r="37" spans="2:9" ht="15">
      <c r="B37" s="184">
        <v>26</v>
      </c>
      <c r="C37" s="179" t="s">
        <v>148</v>
      </c>
      <c r="D37" s="180">
        <v>3024</v>
      </c>
      <c r="E37" s="411">
        <f>E32-E26</f>
        <v>14774206</v>
      </c>
      <c r="F37" s="411">
        <f>F32-F26</f>
        <v>33105000</v>
      </c>
      <c r="G37" s="411">
        <f>G32-G26</f>
        <v>29485000</v>
      </c>
      <c r="H37" s="411">
        <f>H32-H26</f>
        <v>5550994</v>
      </c>
      <c r="I37" s="413">
        <f>H37/G37*100</f>
        <v>18.82650161098864</v>
      </c>
    </row>
    <row r="38" spans="2:9" ht="15">
      <c r="B38" s="184">
        <v>27</v>
      </c>
      <c r="C38" s="179" t="s">
        <v>436</v>
      </c>
      <c r="D38" s="180"/>
      <c r="E38" s="366"/>
      <c r="F38" s="366"/>
      <c r="G38" s="366"/>
      <c r="H38" s="367"/>
      <c r="I38" s="284"/>
    </row>
    <row r="39" spans="2:9" ht="15">
      <c r="B39" s="184">
        <v>28</v>
      </c>
      <c r="C39" s="179" t="s">
        <v>149</v>
      </c>
      <c r="D39" s="180">
        <v>3025</v>
      </c>
      <c r="E39" s="411">
        <f>E40+E41+E42+E43+E44</f>
        <v>11966000</v>
      </c>
      <c r="F39" s="411">
        <f>F40+F41+F42+F43+F44</f>
        <v>41272000</v>
      </c>
      <c r="G39" s="411">
        <f>G40+G41+G42+G43+G44</f>
        <v>40654000</v>
      </c>
      <c r="H39" s="412">
        <f>H40+H41+H42+H43+H44</f>
        <v>7268409</v>
      </c>
      <c r="I39" s="413">
        <f>H39/G39*100</f>
        <v>17.878705662419442</v>
      </c>
    </row>
    <row r="40" spans="2:9" ht="30" customHeight="1">
      <c r="B40" s="184">
        <v>29</v>
      </c>
      <c r="C40" s="181" t="s">
        <v>437</v>
      </c>
      <c r="D40" s="180">
        <v>3026</v>
      </c>
      <c r="E40" s="366"/>
      <c r="F40" s="366"/>
      <c r="G40" s="366"/>
      <c r="H40" s="367"/>
      <c r="I40" s="413"/>
    </row>
    <row r="41" spans="2:9" ht="30" customHeight="1">
      <c r="B41" s="184">
        <v>30</v>
      </c>
      <c r="C41" s="181" t="s">
        <v>150</v>
      </c>
      <c r="D41" s="180">
        <v>3027</v>
      </c>
      <c r="E41" s="367">
        <v>116000</v>
      </c>
      <c r="F41" s="366"/>
      <c r="G41" s="366"/>
      <c r="H41" s="367">
        <v>45018</v>
      </c>
      <c r="I41" s="413"/>
    </row>
    <row r="42" spans="2:9" ht="30" customHeight="1">
      <c r="B42" s="184">
        <v>31</v>
      </c>
      <c r="C42" s="181" t="s">
        <v>151</v>
      </c>
      <c r="D42" s="180">
        <v>3028</v>
      </c>
      <c r="E42" s="367">
        <v>10000000</v>
      </c>
      <c r="F42" s="366">
        <v>41200000</v>
      </c>
      <c r="G42" s="366">
        <v>40600000</v>
      </c>
      <c r="H42" s="367">
        <v>7040872</v>
      </c>
      <c r="I42" s="413">
        <f>H42/G42*100</f>
        <v>17.342049261083744</v>
      </c>
    </row>
    <row r="43" spans="2:9" ht="33" customHeight="1">
      <c r="B43" s="184">
        <v>32</v>
      </c>
      <c r="C43" s="181" t="s">
        <v>152</v>
      </c>
      <c r="D43" s="180">
        <v>3029</v>
      </c>
      <c r="E43" s="367"/>
      <c r="F43" s="366">
        <v>72000</v>
      </c>
      <c r="G43" s="366">
        <v>54000</v>
      </c>
      <c r="H43" s="367"/>
      <c r="I43" s="284"/>
    </row>
    <row r="44" spans="2:9" ht="33" customHeight="1">
      <c r="B44" s="184">
        <v>33</v>
      </c>
      <c r="C44" s="181" t="s">
        <v>153</v>
      </c>
      <c r="D44" s="180">
        <v>3030</v>
      </c>
      <c r="E44" s="367">
        <v>1850000</v>
      </c>
      <c r="F44" s="366"/>
      <c r="G44" s="366"/>
      <c r="H44" s="367">
        <v>182519</v>
      </c>
      <c r="I44" s="284"/>
    </row>
    <row r="45" spans="2:9" ht="15">
      <c r="B45" s="184">
        <v>34</v>
      </c>
      <c r="C45" s="179" t="s">
        <v>154</v>
      </c>
      <c r="D45" s="180">
        <v>3031</v>
      </c>
      <c r="E45" s="411">
        <f>E46+E47+E48+E49+E50+E51</f>
        <v>58770927</v>
      </c>
      <c r="F45" s="411">
        <f>F46+F47+F48+F49+F50+F51</f>
        <v>22200000</v>
      </c>
      <c r="G45" s="411">
        <f>G46+G47+G48+G49+G50+G51</f>
        <v>15200000</v>
      </c>
      <c r="H45" s="412">
        <f>H46+H47+H48+H49+H50+H51</f>
        <v>6510115</v>
      </c>
      <c r="I45" s="413">
        <f>H45/G45*100</f>
        <v>42.82970394736842</v>
      </c>
    </row>
    <row r="46" spans="2:9" ht="30" customHeight="1">
      <c r="B46" s="184">
        <v>35</v>
      </c>
      <c r="C46" s="181" t="s">
        <v>438</v>
      </c>
      <c r="D46" s="180">
        <v>3032</v>
      </c>
      <c r="E46" s="366"/>
      <c r="F46" s="366"/>
      <c r="G46" s="366"/>
      <c r="H46" s="367"/>
      <c r="I46" s="284"/>
    </row>
    <row r="47" spans="2:9" ht="30" customHeight="1">
      <c r="B47" s="184">
        <v>36</v>
      </c>
      <c r="C47" s="181" t="s">
        <v>155</v>
      </c>
      <c r="D47" s="180">
        <v>3033</v>
      </c>
      <c r="E47" s="366"/>
      <c r="F47" s="366"/>
      <c r="G47" s="366"/>
      <c r="H47" s="367"/>
      <c r="I47" s="284"/>
    </row>
    <row r="48" spans="2:9" ht="15">
      <c r="B48" s="184">
        <v>37</v>
      </c>
      <c r="C48" s="181" t="s">
        <v>156</v>
      </c>
      <c r="D48" s="180">
        <v>3034</v>
      </c>
      <c r="E48" s="367">
        <v>49008900</v>
      </c>
      <c r="F48" s="366">
        <v>17000000</v>
      </c>
      <c r="G48" s="366">
        <v>10000000</v>
      </c>
      <c r="H48" s="367">
        <v>1000000</v>
      </c>
      <c r="I48" s="284"/>
    </row>
    <row r="49" spans="2:9" ht="15">
      <c r="B49" s="184">
        <v>38</v>
      </c>
      <c r="C49" s="181" t="s">
        <v>157</v>
      </c>
      <c r="D49" s="180">
        <v>3035</v>
      </c>
      <c r="E49" s="367">
        <v>93000</v>
      </c>
      <c r="F49" s="366"/>
      <c r="G49" s="366"/>
      <c r="H49" s="367">
        <v>69594</v>
      </c>
      <c r="I49" s="284"/>
    </row>
    <row r="50" spans="2:9" ht="30" customHeight="1">
      <c r="B50" s="184">
        <v>39</v>
      </c>
      <c r="C50" s="181" t="s">
        <v>158</v>
      </c>
      <c r="D50" s="180">
        <v>3036</v>
      </c>
      <c r="E50" s="367"/>
      <c r="F50" s="366"/>
      <c r="G50" s="366"/>
      <c r="H50" s="367"/>
      <c r="I50" s="284"/>
    </row>
    <row r="51" spans="2:9" ht="30" customHeight="1">
      <c r="B51" s="184">
        <v>40</v>
      </c>
      <c r="C51" s="181" t="s">
        <v>159</v>
      </c>
      <c r="D51" s="180">
        <v>3037</v>
      </c>
      <c r="E51" s="367">
        <v>9669027</v>
      </c>
      <c r="F51" s="366">
        <v>5200000</v>
      </c>
      <c r="G51" s="366">
        <v>5200000</v>
      </c>
      <c r="H51" s="367">
        <v>5440521</v>
      </c>
      <c r="I51" s="284"/>
    </row>
    <row r="52" spans="2:9" ht="30" customHeight="1">
      <c r="B52" s="184">
        <v>41</v>
      </c>
      <c r="C52" s="179" t="s">
        <v>160</v>
      </c>
      <c r="D52" s="180">
        <v>3038</v>
      </c>
      <c r="E52" s="412"/>
      <c r="F52" s="411">
        <v>19072000</v>
      </c>
      <c r="G52" s="411">
        <f>G39-G45</f>
        <v>25454000</v>
      </c>
      <c r="H52" s="412"/>
      <c r="I52" s="413"/>
    </row>
    <row r="53" spans="2:9" ht="30" customHeight="1">
      <c r="B53" s="184">
        <v>42</v>
      </c>
      <c r="C53" s="179" t="s">
        <v>161</v>
      </c>
      <c r="D53" s="180">
        <v>3039</v>
      </c>
      <c r="E53" s="411">
        <f>E45-E39</f>
        <v>46804927</v>
      </c>
      <c r="F53" s="411"/>
      <c r="G53" s="411"/>
      <c r="H53" s="412">
        <f>H45-H39</f>
        <v>-758294</v>
      </c>
      <c r="I53" s="413">
        <v>0</v>
      </c>
    </row>
    <row r="54" spans="2:9" ht="30" customHeight="1">
      <c r="B54" s="184">
        <v>43</v>
      </c>
      <c r="C54" s="179" t="s">
        <v>257</v>
      </c>
      <c r="D54" s="180">
        <v>3040</v>
      </c>
      <c r="E54" s="411">
        <f>E13+E26+E39</f>
        <v>935949173</v>
      </c>
      <c r="F54" s="411">
        <f>F13+F26+F39</f>
        <v>925272000</v>
      </c>
      <c r="G54" s="411">
        <f>G13+G26+G39</f>
        <v>790054000</v>
      </c>
      <c r="H54" s="411">
        <f>H13+H26+H39</f>
        <v>743366925</v>
      </c>
      <c r="I54" s="413">
        <f>H54/G54*100</f>
        <v>94.0906476013032</v>
      </c>
    </row>
    <row r="55" spans="2:9" ht="15">
      <c r="B55" s="184">
        <v>44</v>
      </c>
      <c r="C55" s="179" t="s">
        <v>258</v>
      </c>
      <c r="D55" s="180">
        <v>3041</v>
      </c>
      <c r="E55" s="411">
        <f>E17+E32+E45</f>
        <v>960619329</v>
      </c>
      <c r="F55" s="411">
        <f>F17+F32+F45</f>
        <v>931272000</v>
      </c>
      <c r="G55" s="411">
        <f>G17+G32+G45</f>
        <v>792054000</v>
      </c>
      <c r="H55" s="411">
        <f>H17+H32+H45</f>
        <v>679266929</v>
      </c>
      <c r="I55" s="413">
        <f>H55/G55*100</f>
        <v>85.76017910394998</v>
      </c>
    </row>
    <row r="56" spans="2:9" ht="15">
      <c r="B56" s="184">
        <v>45</v>
      </c>
      <c r="C56" s="179" t="s">
        <v>259</v>
      </c>
      <c r="D56" s="180">
        <v>3042</v>
      </c>
      <c r="E56" s="411"/>
      <c r="F56" s="411"/>
      <c r="G56" s="411"/>
      <c r="H56" s="412">
        <f>H54-H55</f>
        <v>64099996</v>
      </c>
      <c r="I56" s="413"/>
    </row>
    <row r="57" spans="2:9" ht="15.75" thickBot="1">
      <c r="B57" s="186">
        <v>46</v>
      </c>
      <c r="C57" s="179" t="s">
        <v>260</v>
      </c>
      <c r="D57" s="180">
        <v>3043</v>
      </c>
      <c r="E57" s="411">
        <v>24670156</v>
      </c>
      <c r="F57" s="411">
        <f>F55-F54</f>
        <v>6000000</v>
      </c>
      <c r="G57" s="411">
        <f>G55-G54</f>
        <v>2000000</v>
      </c>
      <c r="H57" s="411"/>
      <c r="I57" s="413"/>
    </row>
    <row r="58" spans="2:9" ht="30" customHeight="1">
      <c r="B58" s="184">
        <v>47</v>
      </c>
      <c r="C58" s="179" t="s">
        <v>162</v>
      </c>
      <c r="D58" s="180">
        <v>3044</v>
      </c>
      <c r="E58" s="366">
        <v>102130000</v>
      </c>
      <c r="F58" s="366">
        <v>92000000</v>
      </c>
      <c r="G58" s="366">
        <v>92000000</v>
      </c>
      <c r="H58" s="367">
        <v>77459844</v>
      </c>
      <c r="I58" s="284">
        <f>H58/G58*100</f>
        <v>84.19548260869564</v>
      </c>
    </row>
    <row r="59" spans="2:9" ht="30" customHeight="1">
      <c r="B59" s="184">
        <v>48</v>
      </c>
      <c r="C59" s="179" t="s">
        <v>163</v>
      </c>
      <c r="D59" s="180">
        <v>3045</v>
      </c>
      <c r="E59" s="368"/>
      <c r="F59" s="368"/>
      <c r="G59" s="366"/>
      <c r="H59" s="367"/>
      <c r="I59" s="284"/>
    </row>
    <row r="60" spans="2:9" ht="30.75">
      <c r="B60" s="184">
        <v>49</v>
      </c>
      <c r="C60" s="179" t="s">
        <v>579</v>
      </c>
      <c r="D60" s="180">
        <v>3046</v>
      </c>
      <c r="E60" s="369"/>
      <c r="F60" s="369"/>
      <c r="G60" s="369"/>
      <c r="H60" s="357"/>
      <c r="I60" s="284"/>
    </row>
    <row r="61" spans="2:9" ht="31.5" thickBot="1">
      <c r="B61" s="186">
        <v>50</v>
      </c>
      <c r="C61" s="182" t="s">
        <v>261</v>
      </c>
      <c r="D61" s="183">
        <v>3047</v>
      </c>
      <c r="E61" s="414">
        <f>E56-E57+E58+E59-E60</f>
        <v>77459844</v>
      </c>
      <c r="F61" s="414">
        <f>F56-F57+F58+F59-F60</f>
        <v>86000000</v>
      </c>
      <c r="G61" s="414">
        <f>G56-G57+G58+G59+G60</f>
        <v>90000000</v>
      </c>
      <c r="H61" s="414">
        <f>H56-H57+H58+H59+H60</f>
        <v>141559840</v>
      </c>
      <c r="I61" s="413">
        <f>H61/G61*100</f>
        <v>157.28871111111113</v>
      </c>
    </row>
    <row r="62" ht="15">
      <c r="H62" s="420"/>
    </row>
    <row r="63" ht="15">
      <c r="H63" s="420"/>
    </row>
    <row r="64" spans="2:12" ht="15">
      <c r="B64" s="491" t="s">
        <v>933</v>
      </c>
      <c r="C64" s="491"/>
      <c r="G64" s="492" t="s">
        <v>262</v>
      </c>
      <c r="H64" s="492"/>
      <c r="I64" s="492"/>
      <c r="J64" s="492"/>
      <c r="K64" s="492"/>
      <c r="L64" s="492"/>
    </row>
    <row r="65" ht="15">
      <c r="E65" s="138" t="s">
        <v>211</v>
      </c>
    </row>
  </sheetData>
  <sheetProtection/>
  <mergeCells count="12">
    <mergeCell ref="F10:F11"/>
    <mergeCell ref="G10:H10"/>
    <mergeCell ref="I10:I11"/>
    <mergeCell ref="D10:D11"/>
    <mergeCell ref="B64:C64"/>
    <mergeCell ref="J64:L64"/>
    <mergeCell ref="G64:I64"/>
    <mergeCell ref="B6:I6"/>
    <mergeCell ref="B8:I8"/>
    <mergeCell ref="B10:B11"/>
    <mergeCell ref="C10:C11"/>
    <mergeCell ref="E10:E11"/>
  </mergeCells>
  <printOptions/>
  <pageMargins left="0.75" right="0.75" top="1" bottom="1" header="0.5" footer="0.5"/>
  <pageSetup fitToHeight="0" fitToWidth="1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22">
      <selection activeCell="G43" sqref="G43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56" customWidth="1"/>
    <col min="5" max="6" width="20.7109375" style="2" customWidth="1"/>
    <col min="7" max="7" width="22.851562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4" ht="15">
      <c r="H4" s="19" t="s">
        <v>242</v>
      </c>
    </row>
    <row r="5" spans="2:4" ht="15">
      <c r="B5" s="1" t="s">
        <v>862</v>
      </c>
      <c r="D5" s="57"/>
    </row>
    <row r="6" spans="2:4" ht="15">
      <c r="B6" s="1" t="s">
        <v>847</v>
      </c>
      <c r="D6" s="57"/>
    </row>
    <row r="8" spans="2:9" ht="17.25">
      <c r="B8" s="460" t="s">
        <v>373</v>
      </c>
      <c r="C8" s="460"/>
      <c r="D8" s="460"/>
      <c r="E8" s="460"/>
      <c r="F8" s="460"/>
      <c r="G8" s="460"/>
      <c r="H8" s="460"/>
      <c r="I8" s="1"/>
    </row>
    <row r="9" spans="3:9" ht="15">
      <c r="C9" s="1"/>
      <c r="D9" s="58"/>
      <c r="E9" s="1"/>
      <c r="F9" s="1"/>
      <c r="G9" s="1"/>
      <c r="H9" s="8" t="s">
        <v>318</v>
      </c>
      <c r="I9" s="1"/>
    </row>
    <row r="10" spans="2:24" ht="25.5" customHeight="1">
      <c r="B10" s="503" t="s">
        <v>324</v>
      </c>
      <c r="C10" s="503" t="s">
        <v>340</v>
      </c>
      <c r="D10" s="506" t="s">
        <v>894</v>
      </c>
      <c r="E10" s="506" t="s">
        <v>895</v>
      </c>
      <c r="F10" s="507" t="s">
        <v>931</v>
      </c>
      <c r="G10" s="508"/>
      <c r="H10" s="504" t="s">
        <v>876</v>
      </c>
      <c r="I10" s="509"/>
      <c r="J10" s="510"/>
      <c r="K10" s="509"/>
      <c r="L10" s="510"/>
      <c r="M10" s="509"/>
      <c r="N10" s="510"/>
      <c r="O10" s="509"/>
      <c r="P10" s="510"/>
      <c r="Q10" s="509"/>
      <c r="R10" s="510"/>
      <c r="S10" s="510"/>
      <c r="T10" s="510"/>
      <c r="U10" s="7"/>
      <c r="V10" s="7"/>
      <c r="W10" s="7"/>
      <c r="X10" s="7"/>
    </row>
    <row r="11" spans="2:24" ht="36.75" customHeight="1">
      <c r="B11" s="503"/>
      <c r="C11" s="503"/>
      <c r="D11" s="468"/>
      <c r="E11" s="468"/>
      <c r="F11" s="3" t="s">
        <v>315</v>
      </c>
      <c r="G11" s="3" t="s">
        <v>382</v>
      </c>
      <c r="H11" s="505"/>
      <c r="I11" s="509"/>
      <c r="J11" s="509"/>
      <c r="K11" s="509"/>
      <c r="L11" s="509"/>
      <c r="M11" s="509"/>
      <c r="N11" s="509"/>
      <c r="O11" s="509"/>
      <c r="P11" s="510"/>
      <c r="Q11" s="509"/>
      <c r="R11" s="510"/>
      <c r="S11" s="510"/>
      <c r="T11" s="510"/>
      <c r="U11" s="7"/>
      <c r="V11" s="7"/>
      <c r="W11" s="7"/>
      <c r="X11" s="7"/>
    </row>
    <row r="12" spans="2:24" s="75" customFormat="1" ht="35.25" customHeight="1">
      <c r="B12" s="87" t="s">
        <v>395</v>
      </c>
      <c r="C12" s="88" t="s">
        <v>482</v>
      </c>
      <c r="D12" s="261">
        <v>27176956</v>
      </c>
      <c r="E12" s="261">
        <v>29629683</v>
      </c>
      <c r="F12" s="261">
        <v>22222263</v>
      </c>
      <c r="G12" s="265">
        <v>21118346.34</v>
      </c>
      <c r="H12" s="285">
        <f aca="true" t="shared" si="0" ref="H12:H19">G12/F12*100</f>
        <v>95.0323841455751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2:24" s="75" customFormat="1" ht="36.75" customHeight="1">
      <c r="B13" s="87" t="s">
        <v>396</v>
      </c>
      <c r="C13" s="88" t="s">
        <v>580</v>
      </c>
      <c r="D13" s="261">
        <v>39256313</v>
      </c>
      <c r="E13" s="261">
        <v>41969406</v>
      </c>
      <c r="F13" s="261">
        <v>31477056</v>
      </c>
      <c r="G13" s="265">
        <v>31343641.75</v>
      </c>
      <c r="H13" s="285">
        <f t="shared" si="0"/>
        <v>99.57615397704284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2:24" s="75" customFormat="1" ht="35.25" customHeight="1">
      <c r="B14" s="87" t="s">
        <v>397</v>
      </c>
      <c r="C14" s="88" t="s">
        <v>581</v>
      </c>
      <c r="D14" s="261">
        <v>46002404</v>
      </c>
      <c r="E14" s="261">
        <v>49061111</v>
      </c>
      <c r="F14" s="261">
        <v>36795836</v>
      </c>
      <c r="G14" s="265">
        <v>36573945.33</v>
      </c>
      <c r="H14" s="285">
        <f t="shared" si="0"/>
        <v>99.39696798844302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s="75" customFormat="1" ht="36" customHeight="1">
      <c r="B15" s="87" t="s">
        <v>398</v>
      </c>
      <c r="C15" s="88" t="s">
        <v>588</v>
      </c>
      <c r="D15" s="265">
        <v>35</v>
      </c>
      <c r="E15" s="266">
        <v>35</v>
      </c>
      <c r="F15" s="266">
        <v>35</v>
      </c>
      <c r="G15" s="266">
        <v>34</v>
      </c>
      <c r="H15" s="285">
        <f t="shared" si="0"/>
        <v>97.14285714285714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2:24" s="75" customFormat="1" ht="36" customHeight="1">
      <c r="B16" s="87" t="s">
        <v>585</v>
      </c>
      <c r="C16" s="89" t="s">
        <v>582</v>
      </c>
      <c r="D16" s="265">
        <v>32</v>
      </c>
      <c r="E16" s="266">
        <v>32</v>
      </c>
      <c r="F16" s="266">
        <v>32</v>
      </c>
      <c r="G16" s="266">
        <v>31</v>
      </c>
      <c r="H16" s="285">
        <f t="shared" si="0"/>
        <v>96.875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2:24" s="75" customFormat="1" ht="36" customHeight="1">
      <c r="B17" s="87" t="s">
        <v>584</v>
      </c>
      <c r="C17" s="89" t="s">
        <v>583</v>
      </c>
      <c r="D17" s="265">
        <v>3</v>
      </c>
      <c r="E17" s="266">
        <v>3</v>
      </c>
      <c r="F17" s="266">
        <v>3</v>
      </c>
      <c r="G17" s="266">
        <v>3</v>
      </c>
      <c r="H17" s="285">
        <f t="shared" si="0"/>
        <v>100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2:24" s="75" customFormat="1" ht="30" customHeight="1">
      <c r="B18" s="87" t="s">
        <v>556</v>
      </c>
      <c r="C18" s="90" t="s">
        <v>341</v>
      </c>
      <c r="D18" s="261">
        <v>64609</v>
      </c>
      <c r="E18" s="262">
        <v>480000</v>
      </c>
      <c r="F18" s="262">
        <v>360000</v>
      </c>
      <c r="G18" s="262">
        <v>196541</v>
      </c>
      <c r="H18" s="285">
        <f t="shared" si="0"/>
        <v>54.594722222222224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2:24" s="75" customFormat="1" ht="30" customHeight="1">
      <c r="B19" s="87" t="s">
        <v>557</v>
      </c>
      <c r="C19" s="90" t="s">
        <v>439</v>
      </c>
      <c r="D19" s="263">
        <v>1</v>
      </c>
      <c r="E19" s="264">
        <v>1</v>
      </c>
      <c r="F19" s="262">
        <v>1</v>
      </c>
      <c r="G19" s="262">
        <v>0</v>
      </c>
      <c r="H19" s="285">
        <f t="shared" si="0"/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2:24" s="75" customFormat="1" ht="30" customHeight="1">
      <c r="B20" s="87" t="s">
        <v>558</v>
      </c>
      <c r="C20" s="90" t="s">
        <v>342</v>
      </c>
      <c r="D20" s="263"/>
      <c r="E20" s="263"/>
      <c r="F20" s="263"/>
      <c r="G20" s="263"/>
      <c r="H20" s="263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2:24" s="75" customFormat="1" ht="30" customHeight="1">
      <c r="B21" s="87" t="s">
        <v>559</v>
      </c>
      <c r="C21" s="90" t="s">
        <v>440</v>
      </c>
      <c r="D21" s="263"/>
      <c r="E21" s="264"/>
      <c r="F21" s="262"/>
      <c r="G21" s="262"/>
      <c r="H21" s="28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2:24" s="75" customFormat="1" ht="30" customHeight="1">
      <c r="B22" s="87" t="s">
        <v>560</v>
      </c>
      <c r="C22" s="91" t="s">
        <v>343</v>
      </c>
      <c r="D22" s="263">
        <v>0</v>
      </c>
      <c r="E22" s="263">
        <v>1733952</v>
      </c>
      <c r="F22" s="261">
        <v>1300464</v>
      </c>
      <c r="G22" s="265">
        <v>1271182</v>
      </c>
      <c r="H22" s="285">
        <f>G22/F22*100</f>
        <v>97.74834213019354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2:24" s="75" customFormat="1" ht="36">
      <c r="B23" s="87" t="s">
        <v>561</v>
      </c>
      <c r="C23" s="95" t="s">
        <v>441</v>
      </c>
      <c r="D23" s="265"/>
      <c r="E23" s="266">
        <v>1</v>
      </c>
      <c r="F23" s="262">
        <v>1</v>
      </c>
      <c r="G23" s="266">
        <v>2</v>
      </c>
      <c r="H23" s="285">
        <f>G23/F23*100</f>
        <v>200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2:24" s="75" customFormat="1" ht="30" customHeight="1">
      <c r="B24" s="87" t="s">
        <v>562</v>
      </c>
      <c r="C24" s="91" t="s">
        <v>344</v>
      </c>
      <c r="D24" s="265"/>
      <c r="E24" s="266"/>
      <c r="F24" s="262"/>
      <c r="G24" s="262"/>
      <c r="H24" s="28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2:24" s="75" customFormat="1" ht="30" customHeight="1">
      <c r="B25" s="87" t="s">
        <v>563</v>
      </c>
      <c r="C25" s="90" t="s">
        <v>442</v>
      </c>
      <c r="D25" s="265"/>
      <c r="E25" s="266"/>
      <c r="F25" s="262"/>
      <c r="G25" s="262"/>
      <c r="H25" s="28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2:24" s="75" customFormat="1" ht="30" customHeight="1">
      <c r="B26" s="87" t="s">
        <v>564</v>
      </c>
      <c r="C26" s="91" t="s">
        <v>484</v>
      </c>
      <c r="D26" s="265"/>
      <c r="E26" s="266"/>
      <c r="F26" s="262"/>
      <c r="G26" s="262"/>
      <c r="H26" s="28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2:24" s="75" customFormat="1" ht="30" customHeight="1">
      <c r="B27" s="87" t="s">
        <v>414</v>
      </c>
      <c r="C27" s="91" t="s">
        <v>483</v>
      </c>
      <c r="D27" s="265"/>
      <c r="E27" s="266"/>
      <c r="F27" s="262"/>
      <c r="G27" s="262"/>
      <c r="H27" s="285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2:24" s="75" customFormat="1" ht="30" customHeight="1">
      <c r="B28" s="87" t="s">
        <v>565</v>
      </c>
      <c r="C28" s="91" t="s">
        <v>443</v>
      </c>
      <c r="D28" s="265"/>
      <c r="E28" s="266"/>
      <c r="F28" s="262"/>
      <c r="G28" s="262"/>
      <c r="H28" s="285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2:24" s="75" customFormat="1" ht="30" customHeight="1">
      <c r="B29" s="87" t="s">
        <v>566</v>
      </c>
      <c r="C29" s="91" t="s">
        <v>444</v>
      </c>
      <c r="D29" s="265"/>
      <c r="E29" s="266"/>
      <c r="F29" s="262"/>
      <c r="G29" s="262"/>
      <c r="H29" s="285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2:24" s="75" customFormat="1" ht="30" customHeight="1">
      <c r="B30" s="87" t="s">
        <v>567</v>
      </c>
      <c r="C30" s="91" t="s">
        <v>445</v>
      </c>
      <c r="D30" s="265">
        <v>1497139</v>
      </c>
      <c r="E30" s="265">
        <v>1608975</v>
      </c>
      <c r="F30" s="265">
        <v>1176975</v>
      </c>
      <c r="G30" s="265">
        <v>1211639</v>
      </c>
      <c r="H30" s="285">
        <f>G30/F30*100</f>
        <v>102.9451772552518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s="75" customFormat="1" ht="30" customHeight="1">
      <c r="B31" s="87" t="s">
        <v>568</v>
      </c>
      <c r="C31" s="91" t="s">
        <v>446</v>
      </c>
      <c r="D31" s="265">
        <v>3</v>
      </c>
      <c r="E31" s="266">
        <v>3</v>
      </c>
      <c r="F31" s="262">
        <v>3</v>
      </c>
      <c r="G31" s="262">
        <v>3</v>
      </c>
      <c r="H31" s="285">
        <f>G31/F31*100</f>
        <v>100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s="75" customFormat="1" ht="30" customHeight="1">
      <c r="B32" s="87" t="s">
        <v>569</v>
      </c>
      <c r="C32" s="91" t="s">
        <v>345</v>
      </c>
      <c r="D32" s="265">
        <v>822502</v>
      </c>
      <c r="E32" s="265">
        <v>880000</v>
      </c>
      <c r="F32" s="261">
        <v>660000</v>
      </c>
      <c r="G32" s="265">
        <v>438343.04</v>
      </c>
      <c r="H32" s="285">
        <f>G32/F32*100</f>
        <v>66.41561212121212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2:24" s="75" customFormat="1" ht="30" customHeight="1">
      <c r="B33" s="87" t="s">
        <v>570</v>
      </c>
      <c r="C33" s="91" t="s">
        <v>447</v>
      </c>
      <c r="D33" s="265">
        <v>21160</v>
      </c>
      <c r="E33" s="265">
        <v>50000</v>
      </c>
      <c r="F33" s="261">
        <v>37500</v>
      </c>
      <c r="G33" s="261">
        <v>9698.99</v>
      </c>
      <c r="H33" s="285">
        <f>G33/F33*100</f>
        <v>25.863973333333334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2:24" s="83" customFormat="1" ht="30" customHeight="1">
      <c r="B34" s="87" t="s">
        <v>571</v>
      </c>
      <c r="C34" s="92" t="s">
        <v>448</v>
      </c>
      <c r="D34" s="265">
        <v>155217</v>
      </c>
      <c r="E34" s="265">
        <v>400000</v>
      </c>
      <c r="F34" s="261">
        <v>300000</v>
      </c>
      <c r="G34" s="261">
        <v>22528</v>
      </c>
      <c r="H34" s="285">
        <f>G34/F34*100</f>
        <v>7.509333333333333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2:24" s="75" customFormat="1" ht="30" customHeight="1">
      <c r="B35" s="87" t="s">
        <v>572</v>
      </c>
      <c r="C35" s="91" t="s">
        <v>346</v>
      </c>
      <c r="D35" s="265">
        <v>0</v>
      </c>
      <c r="E35" s="265">
        <v>380000</v>
      </c>
      <c r="F35" s="261">
        <v>380000</v>
      </c>
      <c r="G35" s="261">
        <v>215986.94</v>
      </c>
      <c r="H35" s="285"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2:24" s="75" customFormat="1" ht="30" customHeight="1">
      <c r="B36" s="87" t="s">
        <v>573</v>
      </c>
      <c r="C36" s="91" t="s">
        <v>383</v>
      </c>
      <c r="D36" s="265">
        <v>0</v>
      </c>
      <c r="E36" s="266">
        <v>1</v>
      </c>
      <c r="F36" s="262">
        <v>1</v>
      </c>
      <c r="G36" s="262">
        <v>1</v>
      </c>
      <c r="H36" s="285"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2:24" s="75" customFormat="1" ht="30" customHeight="1">
      <c r="B37" s="87" t="s">
        <v>415</v>
      </c>
      <c r="C37" s="91" t="s">
        <v>347</v>
      </c>
      <c r="D37" s="265">
        <v>18387</v>
      </c>
      <c r="E37" s="265">
        <v>150000</v>
      </c>
      <c r="F37" s="262">
        <v>150000</v>
      </c>
      <c r="G37" s="262">
        <v>0</v>
      </c>
      <c r="H37" s="285"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2:24" s="75" customFormat="1" ht="30" customHeight="1">
      <c r="B38" s="87" t="s">
        <v>574</v>
      </c>
      <c r="C38" s="91" t="s">
        <v>383</v>
      </c>
      <c r="D38" s="265">
        <v>1</v>
      </c>
      <c r="E38" s="266">
        <v>1</v>
      </c>
      <c r="F38" s="262">
        <v>1</v>
      </c>
      <c r="G38" s="262">
        <v>0</v>
      </c>
      <c r="H38" s="285">
        <v>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2:24" s="75" customFormat="1" ht="30" customHeight="1">
      <c r="B39" s="87" t="s">
        <v>575</v>
      </c>
      <c r="C39" s="91" t="s">
        <v>348</v>
      </c>
      <c r="D39" s="265"/>
      <c r="E39" s="266"/>
      <c r="F39" s="262"/>
      <c r="G39" s="262"/>
      <c r="H39" s="28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2:24" s="75" customFormat="1" ht="30" customHeight="1">
      <c r="B40" s="87" t="s">
        <v>576</v>
      </c>
      <c r="C40" s="91" t="s">
        <v>349</v>
      </c>
      <c r="D40" s="265">
        <v>513269</v>
      </c>
      <c r="E40" s="265">
        <v>800000</v>
      </c>
      <c r="F40" s="261">
        <v>600000</v>
      </c>
      <c r="G40" s="261">
        <v>281999</v>
      </c>
      <c r="H40" s="285">
        <f>G40/F40*100</f>
        <v>46.999833333333335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2:24" s="75" customFormat="1" ht="30" customHeight="1">
      <c r="B41" s="87" t="s">
        <v>577</v>
      </c>
      <c r="C41" s="91" t="s">
        <v>350</v>
      </c>
      <c r="D41" s="265"/>
      <c r="E41" s="266">
        <v>180000</v>
      </c>
      <c r="F41" s="262">
        <v>90000</v>
      </c>
      <c r="G41" s="262">
        <v>0</v>
      </c>
      <c r="H41" s="28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2:24" s="75" customFormat="1" ht="30" customHeight="1">
      <c r="B42" s="87" t="s">
        <v>416</v>
      </c>
      <c r="C42" s="91" t="s">
        <v>351</v>
      </c>
      <c r="D42" s="265">
        <v>2647963</v>
      </c>
      <c r="E42" s="265">
        <v>2020000</v>
      </c>
      <c r="F42" s="261">
        <v>2010000</v>
      </c>
      <c r="G42" s="265">
        <v>2106654</v>
      </c>
      <c r="H42" s="285">
        <f>G42/F42*100</f>
        <v>104.8086567164179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2:24" s="75" customFormat="1" ht="18">
      <c r="B43" s="79"/>
      <c r="C43" s="78"/>
      <c r="D43" s="94"/>
      <c r="E43" s="78"/>
      <c r="F43" s="79"/>
      <c r="G43" s="421"/>
      <c r="H43" s="79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2:24" s="75" customFormat="1" ht="18">
      <c r="B44" s="79"/>
      <c r="C44" s="78" t="s">
        <v>589</v>
      </c>
      <c r="D44" s="94"/>
      <c r="E44" s="78"/>
      <c r="F44" s="79"/>
      <c r="G44" s="415"/>
      <c r="H44" s="79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2:24" s="75" customFormat="1" ht="27" customHeight="1">
      <c r="B45" s="79"/>
      <c r="C45" s="502" t="s">
        <v>590</v>
      </c>
      <c r="D45" s="502"/>
      <c r="E45" s="502"/>
      <c r="F45" s="502"/>
      <c r="G45" s="79"/>
      <c r="H45" s="79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2:24" ht="15">
      <c r="B46" s="9"/>
      <c r="C46" s="10"/>
      <c r="D46" s="59"/>
      <c r="E46" s="10"/>
      <c r="F46" s="9"/>
      <c r="G46" s="9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5">
      <c r="B47" s="491" t="s">
        <v>926</v>
      </c>
      <c r="C47" s="491"/>
      <c r="D47" s="24"/>
      <c r="E47" s="492" t="s">
        <v>264</v>
      </c>
      <c r="F47" s="492"/>
      <c r="G47" s="492"/>
      <c r="H47" s="492"/>
      <c r="I47" s="138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24" customHeight="1">
      <c r="B48" s="24"/>
      <c r="C48" s="24"/>
      <c r="D48" s="138" t="s">
        <v>211</v>
      </c>
      <c r="F48" s="24"/>
      <c r="G48" s="24"/>
      <c r="H48" s="24"/>
      <c r="I48" s="2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5">
      <c r="B49" s="9"/>
      <c r="C49" s="10"/>
      <c r="D49" s="59"/>
      <c r="E49" s="10"/>
      <c r="F49" s="9"/>
      <c r="G49" s="9"/>
      <c r="H49" s="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5">
      <c r="B50" s="9"/>
      <c r="C50" s="7"/>
      <c r="D50" s="60"/>
      <c r="E50" s="7"/>
      <c r="F50" s="9"/>
      <c r="G50" s="9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5">
      <c r="B51" s="9"/>
      <c r="C51" s="7"/>
      <c r="D51" s="60"/>
      <c r="E51" s="11"/>
      <c r="F51" s="9"/>
      <c r="G51" s="9"/>
      <c r="H51" s="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5">
      <c r="B52" s="9"/>
      <c r="C52" s="7"/>
      <c r="D52" s="60"/>
      <c r="E52" s="11"/>
      <c r="F52" s="9"/>
      <c r="G52" s="9"/>
      <c r="H52" s="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5">
      <c r="B53" s="9"/>
      <c r="C53" s="11"/>
      <c r="D53" s="61"/>
      <c r="F53" s="9"/>
      <c r="G53" s="9"/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5">
      <c r="B54" s="9"/>
      <c r="C54" s="11"/>
      <c r="D54" s="61"/>
      <c r="F54" s="9"/>
      <c r="G54" s="9"/>
      <c r="H54" s="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5">
      <c r="B55" s="9"/>
      <c r="C55" s="11"/>
      <c r="D55" s="61"/>
      <c r="E55" s="11"/>
      <c r="F55" s="9"/>
      <c r="G55" s="9"/>
      <c r="H55" s="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0" ht="15">
      <c r="B56" s="9"/>
      <c r="C56" s="11"/>
      <c r="D56" s="61"/>
      <c r="E56" s="11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5">
      <c r="B57" s="9"/>
      <c r="C57" s="11"/>
      <c r="D57" s="61"/>
      <c r="E57" s="11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5">
      <c r="B58" s="9"/>
      <c r="C58" s="11"/>
      <c r="D58" s="61"/>
      <c r="E58" s="11"/>
      <c r="F58" s="9"/>
      <c r="G58" s="9"/>
      <c r="H58" s="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5">
      <c r="B59" s="9"/>
      <c r="C59" s="7"/>
      <c r="D59" s="60"/>
      <c r="E59" s="7"/>
      <c r="F59" s="9"/>
      <c r="G59" s="9"/>
      <c r="H59" s="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5">
      <c r="B60" s="9"/>
      <c r="C60" s="7"/>
      <c r="D60" s="60"/>
      <c r="E60" s="7"/>
      <c r="F60" s="9"/>
      <c r="G60" s="9"/>
      <c r="H60" s="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5">
      <c r="B61" s="9"/>
      <c r="C61" s="7"/>
      <c r="D61" s="60"/>
      <c r="E61" s="7"/>
      <c r="F61" s="9"/>
      <c r="G61" s="9"/>
      <c r="H61" s="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5">
      <c r="B62" s="9"/>
      <c r="C62" s="11"/>
      <c r="D62" s="61"/>
      <c r="E62" s="11"/>
      <c r="F62" s="9"/>
      <c r="G62" s="9"/>
      <c r="H62" s="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5">
      <c r="B63" s="9"/>
      <c r="C63" s="11"/>
      <c r="D63" s="61"/>
      <c r="E63" s="11"/>
      <c r="F63" s="9"/>
      <c r="G63" s="9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5">
      <c r="B64" s="9"/>
      <c r="C64" s="11"/>
      <c r="D64" s="61"/>
      <c r="E64" s="11"/>
      <c r="F64" s="9"/>
      <c r="G64" s="9"/>
      <c r="H64" s="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5">
      <c r="B65" s="9"/>
      <c r="C65" s="11"/>
      <c r="D65" s="61"/>
      <c r="E65" s="11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16" ht="15">
      <c r="B66" s="7"/>
      <c r="C66" s="7"/>
      <c r="D66" s="60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ht="15">
      <c r="B67" s="7"/>
      <c r="C67" s="7"/>
      <c r="D67" s="60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ht="15">
      <c r="B68" s="7"/>
      <c r="C68" s="7"/>
      <c r="D68" s="6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ht="15">
      <c r="B69" s="7"/>
      <c r="C69" s="7"/>
      <c r="D69" s="6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ht="15">
      <c r="B70" s="7"/>
      <c r="C70" s="7"/>
      <c r="D70" s="6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5">
      <c r="B71" s="7"/>
      <c r="C71" s="7"/>
      <c r="D71" s="60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ht="15">
      <c r="B72" s="7"/>
      <c r="C72" s="7"/>
      <c r="D72" s="60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15">
      <c r="B73" s="7"/>
      <c r="C73" s="7"/>
      <c r="D73" s="60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t="15">
      <c r="B74" s="7"/>
      <c r="C74" s="7"/>
      <c r="D74" s="60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5">
      <c r="B75" s="7"/>
      <c r="C75" s="7"/>
      <c r="D75" s="60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5">
      <c r="B76" s="7"/>
      <c r="C76" s="7"/>
      <c r="D76" s="60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5">
      <c r="B77" s="7"/>
      <c r="C77" s="7"/>
      <c r="D77" s="60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5">
      <c r="B78" s="7"/>
      <c r="C78" s="7"/>
      <c r="D78" s="6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5">
      <c r="B79" s="7"/>
      <c r="C79" s="7"/>
      <c r="D79" s="60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5">
      <c r="B80" s="7"/>
      <c r="C80" s="7"/>
      <c r="D80" s="60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ht="15">
      <c r="B81" s="7"/>
      <c r="C81" s="7"/>
      <c r="D81" s="60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ht="15">
      <c r="B82" s="7"/>
      <c r="C82" s="7"/>
      <c r="D82" s="6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ht="15">
      <c r="B83" s="7"/>
      <c r="C83" s="7"/>
      <c r="D83" s="60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ht="15">
      <c r="B84" s="7"/>
      <c r="C84" s="7"/>
      <c r="D84" s="60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ht="15">
      <c r="B85" s="7"/>
      <c r="C85" s="7"/>
      <c r="D85" s="60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ht="15">
      <c r="B86" s="7"/>
      <c r="C86" s="7"/>
      <c r="D86" s="60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ht="15">
      <c r="B87" s="7"/>
      <c r="C87" s="7"/>
      <c r="D87" s="60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ht="15">
      <c r="B88" s="7"/>
      <c r="C88" s="7"/>
      <c r="D88" s="60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ht="15">
      <c r="B89" s="7"/>
      <c r="C89" s="7"/>
      <c r="D89" s="60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ht="15">
      <c r="B90" s="7"/>
      <c r="C90" s="7"/>
      <c r="D90" s="60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ht="15">
      <c r="B91" s="7"/>
      <c r="C91" s="7"/>
      <c r="D91" s="6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ht="15">
      <c r="B92" s="7"/>
      <c r="C92" s="7"/>
      <c r="D92" s="60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5">
      <c r="B93" s="7"/>
      <c r="C93" s="7"/>
      <c r="D93" s="60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5">
      <c r="B94" s="7"/>
      <c r="C94" s="7"/>
      <c r="D94" s="60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ht="15">
      <c r="B95" s="7"/>
      <c r="C95" s="7"/>
      <c r="D95" s="60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5">
      <c r="B96" s="7"/>
      <c r="C96" s="7"/>
      <c r="D96" s="60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5">
      <c r="B97" s="7"/>
      <c r="C97" s="7"/>
      <c r="D97" s="60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ht="15">
      <c r="B98" s="7"/>
      <c r="C98" s="7"/>
      <c r="D98" s="60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ht="15">
      <c r="B99" s="7"/>
      <c r="C99" s="7"/>
      <c r="D99" s="60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ht="15">
      <c r="B100" s="7"/>
      <c r="C100" s="7"/>
      <c r="D100" s="60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ht="15">
      <c r="B101" s="7"/>
      <c r="C101" s="7"/>
      <c r="D101" s="60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</sheetData>
  <sheetProtection/>
  <mergeCells count="22">
    <mergeCell ref="M10:M11"/>
    <mergeCell ref="N10:N11"/>
    <mergeCell ref="I10:I11"/>
    <mergeCell ref="J10:J11"/>
    <mergeCell ref="K10:K11"/>
    <mergeCell ref="L10:L11"/>
    <mergeCell ref="O10:O11"/>
    <mergeCell ref="T10:T11"/>
    <mergeCell ref="P10:P11"/>
    <mergeCell ref="Q10:Q11"/>
    <mergeCell ref="R10:R11"/>
    <mergeCell ref="S10:S11"/>
    <mergeCell ref="B47:C47"/>
    <mergeCell ref="E47:H47"/>
    <mergeCell ref="C45:F45"/>
    <mergeCell ref="B8:H8"/>
    <mergeCell ref="B10:B11"/>
    <mergeCell ref="C10:C11"/>
    <mergeCell ref="H10:H11"/>
    <mergeCell ref="D10:D11"/>
    <mergeCell ref="E10:E11"/>
    <mergeCell ref="F10:G10"/>
  </mergeCells>
  <printOptions/>
  <pageMargins left="0.75" right="0.75" top="1" bottom="1" header="0.5" footer="0.5"/>
  <pageSetup fitToHeight="0" fitToWidth="1" orientation="portrait" scale="47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3"/>
  <sheetViews>
    <sheetView zoomScale="75" zoomScaleNormal="75" zoomScaleSheetLayoutView="86" zoomScalePageLayoutView="0" workbookViewId="0" topLeftCell="A1">
      <selection activeCell="C29" sqref="C29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3" width="54.140625" style="2" customWidth="1"/>
    <col min="4" max="4" width="41.7109375" style="2" bestFit="1" customWidth="1"/>
    <col min="5" max="5" width="43.57421875" style="2" bestFit="1" customWidth="1"/>
    <col min="6" max="6" width="35.00390625" style="7" customWidth="1"/>
    <col min="7" max="7" width="14.7109375" style="7" customWidth="1"/>
    <col min="8" max="8" width="15.8515625" style="7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spans="2:7" ht="15">
      <c r="B2" s="307"/>
      <c r="C2" s="307"/>
      <c r="D2" s="307"/>
      <c r="E2" s="307"/>
      <c r="F2" s="308" t="s">
        <v>241</v>
      </c>
      <c r="G2" s="309"/>
    </row>
    <row r="3" spans="2:8" s="15" customFormat="1" ht="15">
      <c r="B3" s="310" t="s">
        <v>846</v>
      </c>
      <c r="C3" s="310"/>
      <c r="D3" s="310"/>
      <c r="E3" s="310"/>
      <c r="F3" s="311"/>
      <c r="G3" s="311"/>
      <c r="H3" s="54"/>
    </row>
    <row r="4" spans="2:8" s="15" customFormat="1" ht="15">
      <c r="B4" s="310" t="s">
        <v>847</v>
      </c>
      <c r="C4" s="310"/>
      <c r="D4" s="310"/>
      <c r="E4" s="310"/>
      <c r="F4" s="311"/>
      <c r="G4" s="311"/>
      <c r="H4" s="54"/>
    </row>
    <row r="5" spans="2:7" ht="15">
      <c r="B5" s="307"/>
      <c r="C5" s="307"/>
      <c r="D5" s="307"/>
      <c r="E5" s="307"/>
      <c r="F5" s="309"/>
      <c r="G5" s="309"/>
    </row>
    <row r="6" spans="2:7" ht="15">
      <c r="B6" s="307"/>
      <c r="C6" s="307"/>
      <c r="D6" s="307"/>
      <c r="E6" s="307"/>
      <c r="F6" s="309"/>
      <c r="G6" s="309"/>
    </row>
    <row r="7" spans="2:8" ht="17.25">
      <c r="B7" s="512" t="s">
        <v>374</v>
      </c>
      <c r="C7" s="512"/>
      <c r="D7" s="512"/>
      <c r="E7" s="512"/>
      <c r="F7" s="313"/>
      <c r="G7" s="313"/>
      <c r="H7" s="55"/>
    </row>
    <row r="8" spans="2:7" ht="16.5" customHeight="1">
      <c r="B8" s="307"/>
      <c r="C8" s="312"/>
      <c r="D8" s="312"/>
      <c r="E8" s="312"/>
      <c r="F8" s="312"/>
      <c r="G8" s="314"/>
    </row>
    <row r="9" spans="2:18" ht="25.5" customHeight="1">
      <c r="B9" s="513" t="s">
        <v>324</v>
      </c>
      <c r="C9" s="513" t="s">
        <v>586</v>
      </c>
      <c r="D9" s="514" t="s">
        <v>533</v>
      </c>
      <c r="E9" s="514" t="s">
        <v>532</v>
      </c>
      <c r="F9" s="516" t="s">
        <v>249</v>
      </c>
      <c r="G9" s="315"/>
      <c r="H9" s="53"/>
      <c r="I9" s="509"/>
      <c r="J9" s="510"/>
      <c r="K9" s="509"/>
      <c r="L9" s="510"/>
      <c r="M9" s="509"/>
      <c r="N9" s="510"/>
      <c r="O9" s="509"/>
      <c r="P9" s="510"/>
      <c r="Q9" s="510"/>
      <c r="R9" s="510"/>
    </row>
    <row r="10" spans="2:18" ht="36.75" customHeight="1">
      <c r="B10" s="513"/>
      <c r="C10" s="513"/>
      <c r="D10" s="515"/>
      <c r="E10" s="515"/>
      <c r="F10" s="516"/>
      <c r="G10" s="316"/>
      <c r="H10" s="53"/>
      <c r="I10" s="509"/>
      <c r="J10" s="509"/>
      <c r="K10" s="509"/>
      <c r="L10" s="509"/>
      <c r="M10" s="509"/>
      <c r="N10" s="510"/>
      <c r="O10" s="509"/>
      <c r="P10" s="510"/>
      <c r="Q10" s="510"/>
      <c r="R10" s="510"/>
    </row>
    <row r="11" spans="2:18" s="75" customFormat="1" ht="36.75" customHeight="1">
      <c r="B11" s="317"/>
      <c r="C11" s="318" t="s">
        <v>903</v>
      </c>
      <c r="D11" s="317">
        <v>32</v>
      </c>
      <c r="E11" s="317">
        <v>3</v>
      </c>
      <c r="F11" s="317">
        <v>3</v>
      </c>
      <c r="G11" s="319"/>
      <c r="H11" s="96"/>
      <c r="I11" s="97"/>
      <c r="J11" s="97"/>
      <c r="K11" s="97"/>
      <c r="L11" s="97"/>
      <c r="M11" s="97"/>
      <c r="N11" s="79"/>
      <c r="O11" s="97"/>
      <c r="P11" s="79"/>
      <c r="Q11" s="79"/>
      <c r="R11" s="79"/>
    </row>
    <row r="12" spans="2:18" s="75" customFormat="1" ht="18">
      <c r="B12" s="320" t="s">
        <v>395</v>
      </c>
      <c r="C12" s="321" t="s">
        <v>352</v>
      </c>
      <c r="D12" s="417"/>
      <c r="E12" s="417"/>
      <c r="F12" s="417"/>
      <c r="G12" s="322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2:18" s="75" customFormat="1" ht="18">
      <c r="B13" s="320" t="s">
        <v>396</v>
      </c>
      <c r="C13" s="323" t="s">
        <v>479</v>
      </c>
      <c r="D13" s="417"/>
      <c r="E13" s="417"/>
      <c r="F13" s="417"/>
      <c r="G13" s="322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2:18" s="75" customFormat="1" ht="18">
      <c r="B14" s="320" t="s">
        <v>397</v>
      </c>
      <c r="C14" s="323" t="s">
        <v>888</v>
      </c>
      <c r="D14" s="417"/>
      <c r="E14" s="417"/>
      <c r="F14" s="417"/>
      <c r="G14" s="322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2:18" s="75" customFormat="1" ht="18">
      <c r="B15" s="320" t="s">
        <v>398</v>
      </c>
      <c r="C15" s="323" t="s">
        <v>892</v>
      </c>
      <c r="D15" s="417"/>
      <c r="E15" s="417"/>
      <c r="F15" s="417"/>
      <c r="G15" s="322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2:18" s="75" customFormat="1" ht="18">
      <c r="B16" s="320" t="s">
        <v>399</v>
      </c>
      <c r="C16" s="323" t="s">
        <v>880</v>
      </c>
      <c r="D16" s="417"/>
      <c r="E16" s="417"/>
      <c r="F16" s="417"/>
      <c r="G16" s="322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2:18" s="75" customFormat="1" ht="13.5" customHeight="1">
      <c r="B17" s="324">
        <v>6</v>
      </c>
      <c r="C17" s="323" t="s">
        <v>893</v>
      </c>
      <c r="D17" s="417"/>
      <c r="E17" s="417"/>
      <c r="F17" s="417"/>
      <c r="G17" s="322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2:18" s="75" customFormat="1" ht="18">
      <c r="B18" s="320" t="s">
        <v>400</v>
      </c>
      <c r="C18" s="321" t="s">
        <v>353</v>
      </c>
      <c r="D18" s="417"/>
      <c r="E18" s="417"/>
      <c r="F18" s="417"/>
      <c r="G18" s="322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 s="75" customFormat="1" ht="54">
      <c r="B19" s="320" t="s">
        <v>401</v>
      </c>
      <c r="C19" s="325" t="s">
        <v>848</v>
      </c>
      <c r="D19" s="417"/>
      <c r="E19" s="417"/>
      <c r="F19" s="417"/>
      <c r="G19" s="322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2:18" s="75" customFormat="1" ht="18">
      <c r="B20" s="320" t="s">
        <v>402</v>
      </c>
      <c r="C20" s="325" t="s">
        <v>879</v>
      </c>
      <c r="D20" s="417"/>
      <c r="E20" s="417"/>
      <c r="F20" s="417"/>
      <c r="G20" s="322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2:18" s="75" customFormat="1" ht="18">
      <c r="B21" s="320" t="s">
        <v>403</v>
      </c>
      <c r="C21" s="325"/>
      <c r="D21" s="417"/>
      <c r="E21" s="417"/>
      <c r="F21" s="417"/>
      <c r="G21" s="322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2:18" s="50" customFormat="1" ht="36.75" customHeight="1">
      <c r="B22" s="326"/>
      <c r="C22" s="321" t="s">
        <v>932</v>
      </c>
      <c r="D22" s="418">
        <v>32</v>
      </c>
      <c r="E22" s="418">
        <v>3</v>
      </c>
      <c r="F22" s="417">
        <v>3</v>
      </c>
      <c r="G22" s="327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2:18" s="75" customFormat="1" ht="18">
      <c r="B23" s="328"/>
      <c r="C23" s="329"/>
      <c r="D23" s="322"/>
      <c r="E23" s="322"/>
      <c r="F23" s="322"/>
      <c r="G23" s="322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2:18" s="75" customFormat="1" ht="18">
      <c r="B24" s="330"/>
      <c r="C24" s="330"/>
      <c r="D24" s="330"/>
      <c r="E24" s="330"/>
      <c r="F24" s="322"/>
      <c r="G24" s="322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2:18" s="75" customFormat="1" ht="18">
      <c r="B25" s="330"/>
      <c r="C25" s="330" t="s">
        <v>480</v>
      </c>
      <c r="D25" s="330"/>
      <c r="E25" s="330"/>
      <c r="F25" s="322"/>
      <c r="G25" s="322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2:18" s="75" customFormat="1" ht="18">
      <c r="B26" s="330"/>
      <c r="C26" s="330" t="s">
        <v>481</v>
      </c>
      <c r="D26" s="330"/>
      <c r="E26" s="330"/>
      <c r="F26" s="322"/>
      <c r="G26" s="322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2:18" s="75" customFormat="1" ht="18">
      <c r="B27" s="330"/>
      <c r="C27" s="330"/>
      <c r="D27" s="330"/>
      <c r="E27" s="330"/>
      <c r="F27" s="322"/>
      <c r="G27" s="322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2:18" s="75" customFormat="1" ht="18.75" customHeight="1">
      <c r="B28" s="330"/>
      <c r="C28" s="330"/>
      <c r="D28" s="330"/>
      <c r="E28" s="330"/>
      <c r="F28" s="322"/>
      <c r="G28" s="322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2:18" s="75" customFormat="1" ht="18">
      <c r="B29" s="330" t="s">
        <v>922</v>
      </c>
      <c r="C29" s="445">
        <v>44124</v>
      </c>
      <c r="D29" s="330"/>
      <c r="E29" s="511" t="s">
        <v>265</v>
      </c>
      <c r="F29" s="511"/>
      <c r="G29" s="511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2:18" ht="18">
      <c r="B30" s="75"/>
      <c r="D30" s="77" t="s">
        <v>390</v>
      </c>
      <c r="I30" s="7"/>
      <c r="J30" s="7"/>
      <c r="K30" s="7"/>
      <c r="L30" s="7"/>
      <c r="M30" s="7"/>
      <c r="N30" s="7"/>
      <c r="O30" s="7"/>
      <c r="P30" s="7"/>
      <c r="Q30" s="7"/>
      <c r="R30" s="7"/>
    </row>
    <row r="33" ht="15">
      <c r="K33" s="2" t="s">
        <v>270</v>
      </c>
    </row>
  </sheetData>
  <sheetProtection/>
  <mergeCells count="17">
    <mergeCell ref="R9:R10"/>
    <mergeCell ref="K9:K10"/>
    <mergeCell ref="L9:L10"/>
    <mergeCell ref="M9:M10"/>
    <mergeCell ref="N9:N10"/>
    <mergeCell ref="Q9:Q10"/>
    <mergeCell ref="O9:O10"/>
    <mergeCell ref="P9:P10"/>
    <mergeCell ref="E29:G29"/>
    <mergeCell ref="B7:E7"/>
    <mergeCell ref="I9:I10"/>
    <mergeCell ref="J9:J10"/>
    <mergeCell ref="B9:B10"/>
    <mergeCell ref="C9:C10"/>
    <mergeCell ref="D9:D10"/>
    <mergeCell ref="E9:E10"/>
    <mergeCell ref="F9:F10"/>
  </mergeCells>
  <printOptions/>
  <pageMargins left="0.47" right="0.38" top="1" bottom="1" header="0.5" footer="0.5"/>
  <pageSetup fitToHeight="1" fitToWidth="1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="75" zoomScaleNormal="75" zoomScalePageLayoutView="0" workbookViewId="0" topLeftCell="A1">
      <selection activeCell="L36" sqref="L36"/>
    </sheetView>
  </sheetViews>
  <sheetFormatPr defaultColWidth="9.140625" defaultRowHeight="12.75"/>
  <cols>
    <col min="1" max="2" width="9.140625" style="2" customWidth="1"/>
    <col min="3" max="3" width="53.28125" style="2" customWidth="1"/>
    <col min="4" max="4" width="11.00390625" style="2" customWidth="1"/>
    <col min="5" max="6" width="10.140625" style="2" customWidth="1"/>
    <col min="7" max="7" width="11.421875" style="2" customWidth="1"/>
    <col min="8" max="8" width="10.8515625" style="2" customWidth="1"/>
    <col min="9" max="9" width="10.421875" style="2" customWidth="1"/>
    <col min="10" max="10" width="10.140625" style="2" customWidth="1"/>
    <col min="11" max="11" width="11.28125" style="2" customWidth="1"/>
    <col min="12" max="12" width="10.28125" style="2" customWidth="1"/>
    <col min="13" max="13" width="10.140625" style="2" customWidth="1"/>
    <col min="14" max="14" width="10.28125" style="2" customWidth="1"/>
    <col min="15" max="15" width="10.421875" style="2" bestFit="1" customWidth="1"/>
    <col min="16" max="16" width="10.28125" style="2" customWidth="1"/>
    <col min="17" max="17" width="22.28125" style="2" customWidth="1"/>
    <col min="18" max="18" width="13.140625" style="7" customWidth="1"/>
    <col min="19" max="16384" width="9.140625" style="2" customWidth="1"/>
  </cols>
  <sheetData>
    <row r="2" spans="2:17" ht="15">
      <c r="B2" s="1" t="s">
        <v>863</v>
      </c>
      <c r="Q2" s="19" t="s">
        <v>240</v>
      </c>
    </row>
    <row r="3" ht="15">
      <c r="B3" s="1" t="s">
        <v>847</v>
      </c>
    </row>
    <row r="4" ht="15">
      <c r="E4" s="12"/>
    </row>
    <row r="5" spans="2:17" ht="15">
      <c r="B5" s="517" t="s">
        <v>384</v>
      </c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</row>
    <row r="6" spans="5:12" ht="15">
      <c r="E6" s="13"/>
      <c r="F6" s="13"/>
      <c r="G6" s="13"/>
      <c r="H6" s="13"/>
      <c r="I6" s="13"/>
      <c r="J6" s="13"/>
      <c r="K6" s="13"/>
      <c r="L6" s="13"/>
    </row>
    <row r="7" spans="3:18" ht="15"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</row>
    <row r="8" spans="3:18" ht="15"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</row>
    <row r="9" ht="15">
      <c r="E9" s="13"/>
    </row>
    <row r="10" spans="2:18" ht="15">
      <c r="B10" s="518" t="s">
        <v>323</v>
      </c>
      <c r="C10" s="471" t="s">
        <v>320</v>
      </c>
      <c r="D10" s="522" t="s">
        <v>385</v>
      </c>
      <c r="E10" s="471" t="s">
        <v>338</v>
      </c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16" t="s">
        <v>321</v>
      </c>
      <c r="R10" s="18"/>
    </row>
    <row r="11" spans="2:17" ht="16.5" customHeight="1">
      <c r="B11" s="519"/>
      <c r="C11" s="471"/>
      <c r="D11" s="522"/>
      <c r="E11" s="521" t="s">
        <v>326</v>
      </c>
      <c r="F11" s="521" t="s">
        <v>327</v>
      </c>
      <c r="G11" s="521" t="s">
        <v>328</v>
      </c>
      <c r="H11" s="521" t="s">
        <v>329</v>
      </c>
      <c r="I11" s="521" t="s">
        <v>330</v>
      </c>
      <c r="J11" s="521" t="s">
        <v>331</v>
      </c>
      <c r="K11" s="521" t="s">
        <v>332</v>
      </c>
      <c r="L11" s="521" t="s">
        <v>333</v>
      </c>
      <c r="M11" s="521" t="s">
        <v>334</v>
      </c>
      <c r="N11" s="521" t="s">
        <v>335</v>
      </c>
      <c r="O11" s="521" t="s">
        <v>336</v>
      </c>
      <c r="P11" s="521" t="s">
        <v>337</v>
      </c>
      <c r="Q11" s="16" t="s">
        <v>339</v>
      </c>
    </row>
    <row r="12" spans="2:17" ht="32.25" customHeight="1">
      <c r="B12" s="520"/>
      <c r="C12" s="471"/>
      <c r="D12" s="522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16" t="s">
        <v>386</v>
      </c>
    </row>
    <row r="13" spans="2:17" ht="15">
      <c r="B13" s="42" t="s">
        <v>395</v>
      </c>
      <c r="C13" s="17" t="s">
        <v>279</v>
      </c>
      <c r="D13" s="16">
        <v>33.68</v>
      </c>
      <c r="E13" s="16">
        <v>33.68</v>
      </c>
      <c r="F13" s="16">
        <v>33.68</v>
      </c>
      <c r="G13" s="16">
        <v>33.68</v>
      </c>
      <c r="H13" s="16">
        <v>33.68</v>
      </c>
      <c r="I13" s="16">
        <v>33.68</v>
      </c>
      <c r="J13" s="16">
        <v>33.68</v>
      </c>
      <c r="K13" s="16">
        <v>33.68</v>
      </c>
      <c r="L13" s="16">
        <v>33.68</v>
      </c>
      <c r="M13" s="16">
        <v>33.68</v>
      </c>
      <c r="N13" s="16"/>
      <c r="O13" s="16"/>
      <c r="P13" s="16"/>
      <c r="Q13" s="16">
        <f>G13/D13</f>
        <v>1</v>
      </c>
    </row>
    <row r="14" spans="2:17" ht="15">
      <c r="B14" s="42" t="s">
        <v>396</v>
      </c>
      <c r="C14" s="17" t="s">
        <v>280</v>
      </c>
      <c r="D14" s="16">
        <v>33.68</v>
      </c>
      <c r="E14" s="16">
        <v>33.68</v>
      </c>
      <c r="F14" s="16">
        <v>33.68</v>
      </c>
      <c r="G14" s="16">
        <v>33.68</v>
      </c>
      <c r="H14" s="16">
        <v>33.68</v>
      </c>
      <c r="I14" s="16">
        <v>33.68</v>
      </c>
      <c r="J14" s="16">
        <v>33.68</v>
      </c>
      <c r="K14" s="16">
        <v>33.68</v>
      </c>
      <c r="L14" s="16">
        <v>33.68</v>
      </c>
      <c r="M14" s="16">
        <v>33.68</v>
      </c>
      <c r="N14" s="16"/>
      <c r="O14" s="16"/>
      <c r="P14" s="16"/>
      <c r="Q14" s="16">
        <f aca="true" t="shared" si="0" ref="Q14:Q30">G14/D14</f>
        <v>1</v>
      </c>
    </row>
    <row r="15" spans="2:17" ht="15">
      <c r="B15" s="42" t="s">
        <v>397</v>
      </c>
      <c r="C15" s="17" t="s">
        <v>281</v>
      </c>
      <c r="D15" s="16">
        <v>31.09</v>
      </c>
      <c r="E15" s="16">
        <v>31.09</v>
      </c>
      <c r="F15" s="16">
        <v>31.09</v>
      </c>
      <c r="G15" s="16">
        <v>31.09</v>
      </c>
      <c r="H15" s="16">
        <v>31.09</v>
      </c>
      <c r="I15" s="16">
        <v>31.09</v>
      </c>
      <c r="J15" s="16">
        <v>31.09</v>
      </c>
      <c r="K15" s="16">
        <v>31.09</v>
      </c>
      <c r="L15" s="16">
        <v>31.09</v>
      </c>
      <c r="M15" s="16">
        <v>31.09</v>
      </c>
      <c r="N15" s="16"/>
      <c r="O15" s="16"/>
      <c r="P15" s="16"/>
      <c r="Q15" s="16">
        <f t="shared" si="0"/>
        <v>1</v>
      </c>
    </row>
    <row r="16" spans="2:18" ht="15">
      <c r="B16" s="42" t="s">
        <v>398</v>
      </c>
      <c r="C16" s="17" t="s">
        <v>282</v>
      </c>
      <c r="D16" s="16">
        <v>31.09</v>
      </c>
      <c r="E16" s="16">
        <v>31.09</v>
      </c>
      <c r="F16" s="16">
        <v>31.09</v>
      </c>
      <c r="G16" s="16">
        <v>31.09</v>
      </c>
      <c r="H16" s="16">
        <v>31.09</v>
      </c>
      <c r="I16" s="16">
        <v>31.09</v>
      </c>
      <c r="J16" s="16">
        <v>31.09</v>
      </c>
      <c r="K16" s="16">
        <v>31.09</v>
      </c>
      <c r="L16" s="16">
        <v>31.09</v>
      </c>
      <c r="M16" s="16">
        <v>31.09</v>
      </c>
      <c r="N16" s="16"/>
      <c r="O16" s="16"/>
      <c r="P16" s="16"/>
      <c r="Q16" s="16">
        <f t="shared" si="0"/>
        <v>1</v>
      </c>
      <c r="R16" s="21"/>
    </row>
    <row r="17" spans="2:17" ht="15">
      <c r="B17" s="42" t="s">
        <v>399</v>
      </c>
      <c r="C17" s="17" t="s">
        <v>283</v>
      </c>
      <c r="D17" s="16">
        <v>31.09</v>
      </c>
      <c r="E17" s="16">
        <v>31.09</v>
      </c>
      <c r="F17" s="16">
        <v>31.09</v>
      </c>
      <c r="G17" s="16">
        <v>31.09</v>
      </c>
      <c r="H17" s="16">
        <v>31.09</v>
      </c>
      <c r="I17" s="16">
        <v>31.09</v>
      </c>
      <c r="J17" s="16">
        <v>31.09</v>
      </c>
      <c r="K17" s="16">
        <v>31.09</v>
      </c>
      <c r="L17" s="16">
        <v>31.09</v>
      </c>
      <c r="M17" s="16">
        <v>31.09</v>
      </c>
      <c r="N17" s="16"/>
      <c r="O17" s="16"/>
      <c r="P17" s="16"/>
      <c r="Q17" s="16">
        <f t="shared" si="0"/>
        <v>1</v>
      </c>
    </row>
    <row r="18" spans="2:17" ht="15">
      <c r="B18" s="42" t="s">
        <v>400</v>
      </c>
      <c r="C18" s="17" t="s">
        <v>284</v>
      </c>
      <c r="D18" s="16">
        <v>30.53</v>
      </c>
      <c r="E18" s="16">
        <v>30.53</v>
      </c>
      <c r="F18" s="16">
        <v>30.53</v>
      </c>
      <c r="G18" s="16">
        <v>30.53</v>
      </c>
      <c r="H18" s="16">
        <v>30.53</v>
      </c>
      <c r="I18" s="16">
        <v>30.53</v>
      </c>
      <c r="J18" s="16">
        <v>30.53</v>
      </c>
      <c r="K18" s="16">
        <v>30.53</v>
      </c>
      <c r="L18" s="16">
        <v>30.53</v>
      </c>
      <c r="M18" s="16">
        <v>30.53</v>
      </c>
      <c r="N18" s="16"/>
      <c r="O18" s="16"/>
      <c r="P18" s="16"/>
      <c r="Q18" s="16">
        <f t="shared" si="0"/>
        <v>1</v>
      </c>
    </row>
    <row r="19" spans="2:17" ht="15">
      <c r="B19" s="42" t="s">
        <v>401</v>
      </c>
      <c r="C19" s="17" t="s">
        <v>285</v>
      </c>
      <c r="D19" s="16">
        <v>30.53</v>
      </c>
      <c r="E19" s="16">
        <v>30.53</v>
      </c>
      <c r="F19" s="16">
        <v>30.53</v>
      </c>
      <c r="G19" s="16">
        <v>30.53</v>
      </c>
      <c r="H19" s="16">
        <v>30.53</v>
      </c>
      <c r="I19" s="16">
        <v>30.53</v>
      </c>
      <c r="J19" s="16">
        <v>30.53</v>
      </c>
      <c r="K19" s="16">
        <v>30.53</v>
      </c>
      <c r="L19" s="16">
        <v>30.53</v>
      </c>
      <c r="M19" s="16">
        <v>30.53</v>
      </c>
      <c r="N19" s="16"/>
      <c r="O19" s="16"/>
      <c r="P19" s="16"/>
      <c r="Q19" s="16">
        <f t="shared" si="0"/>
        <v>1</v>
      </c>
    </row>
    <row r="20" spans="2:17" ht="15">
      <c r="B20" s="42" t="s">
        <v>402</v>
      </c>
      <c r="C20" s="17" t="s">
        <v>286</v>
      </c>
      <c r="D20" s="16">
        <v>30.53</v>
      </c>
      <c r="E20" s="16">
        <v>30.53</v>
      </c>
      <c r="F20" s="16">
        <v>30.53</v>
      </c>
      <c r="G20" s="16">
        <v>30.53</v>
      </c>
      <c r="H20" s="16">
        <v>30.53</v>
      </c>
      <c r="I20" s="16">
        <v>30.53</v>
      </c>
      <c r="J20" s="16">
        <v>30.53</v>
      </c>
      <c r="K20" s="16">
        <v>30.53</v>
      </c>
      <c r="L20" s="16">
        <v>30.53</v>
      </c>
      <c r="M20" s="16">
        <v>30.53</v>
      </c>
      <c r="N20" s="16"/>
      <c r="O20" s="16"/>
      <c r="P20" s="16"/>
      <c r="Q20" s="16">
        <f t="shared" si="0"/>
        <v>1</v>
      </c>
    </row>
    <row r="21" spans="2:17" ht="15">
      <c r="B21" s="42" t="s">
        <v>403</v>
      </c>
      <c r="C21" s="17" t="s">
        <v>287</v>
      </c>
      <c r="D21" s="16">
        <v>75.24</v>
      </c>
      <c r="E21" s="16">
        <v>75.24</v>
      </c>
      <c r="F21" s="16">
        <v>75.24</v>
      </c>
      <c r="G21" s="16">
        <v>75.24</v>
      </c>
      <c r="H21" s="16">
        <v>75.24</v>
      </c>
      <c r="I21" s="16">
        <v>75.24</v>
      </c>
      <c r="J21" s="16">
        <v>75.24</v>
      </c>
      <c r="K21" s="16">
        <v>75.24</v>
      </c>
      <c r="L21" s="16">
        <v>75.24</v>
      </c>
      <c r="M21" s="16">
        <v>75.24</v>
      </c>
      <c r="N21" s="16"/>
      <c r="O21" s="16"/>
      <c r="P21" s="16"/>
      <c r="Q21" s="16">
        <f t="shared" si="0"/>
        <v>1</v>
      </c>
    </row>
    <row r="22" spans="2:17" ht="15">
      <c r="B22" s="42" t="s">
        <v>404</v>
      </c>
      <c r="C22" s="17" t="s">
        <v>288</v>
      </c>
      <c r="D22" s="16">
        <v>159.88</v>
      </c>
      <c r="E22" s="16">
        <v>159.88</v>
      </c>
      <c r="F22" s="16">
        <v>159.88</v>
      </c>
      <c r="G22" s="16">
        <v>159.88</v>
      </c>
      <c r="H22" s="16">
        <v>159.88</v>
      </c>
      <c r="I22" s="16">
        <v>159.88</v>
      </c>
      <c r="J22" s="16">
        <v>159.88</v>
      </c>
      <c r="K22" s="16">
        <v>159.88</v>
      </c>
      <c r="L22" s="16">
        <v>159.88</v>
      </c>
      <c r="M22" s="16">
        <v>159.88</v>
      </c>
      <c r="N22" s="16"/>
      <c r="O22" s="16"/>
      <c r="P22" s="16"/>
      <c r="Q22" s="16">
        <f t="shared" si="0"/>
        <v>1</v>
      </c>
    </row>
    <row r="23" spans="2:17" ht="15">
      <c r="B23" s="42" t="s">
        <v>405</v>
      </c>
      <c r="C23" s="17" t="s">
        <v>289</v>
      </c>
      <c r="D23" s="16">
        <v>188.09</v>
      </c>
      <c r="E23" s="16">
        <v>188.09</v>
      </c>
      <c r="F23" s="16">
        <v>188.09</v>
      </c>
      <c r="G23" s="16">
        <v>188.09</v>
      </c>
      <c r="H23" s="16">
        <v>188.09</v>
      </c>
      <c r="I23" s="16">
        <v>188.09</v>
      </c>
      <c r="J23" s="16">
        <v>188.09</v>
      </c>
      <c r="K23" s="16">
        <v>188.09</v>
      </c>
      <c r="L23" s="16">
        <v>188.09</v>
      </c>
      <c r="M23" s="16">
        <v>188.09</v>
      </c>
      <c r="N23" s="16"/>
      <c r="O23" s="16"/>
      <c r="P23" s="16"/>
      <c r="Q23" s="16">
        <f t="shared" si="0"/>
        <v>1</v>
      </c>
    </row>
    <row r="24" spans="2:17" ht="15">
      <c r="B24" s="42" t="s">
        <v>406</v>
      </c>
      <c r="C24" s="17" t="s">
        <v>290</v>
      </c>
      <c r="D24" s="16">
        <v>69.68</v>
      </c>
      <c r="E24" s="16">
        <v>69.68</v>
      </c>
      <c r="F24" s="16">
        <v>69.68</v>
      </c>
      <c r="G24" s="16">
        <v>69.68</v>
      </c>
      <c r="H24" s="16">
        <v>69.68</v>
      </c>
      <c r="I24" s="16">
        <v>69.68</v>
      </c>
      <c r="J24" s="16">
        <v>69.68</v>
      </c>
      <c r="K24" s="16">
        <v>69.68</v>
      </c>
      <c r="L24" s="16">
        <v>69.68</v>
      </c>
      <c r="M24" s="16">
        <v>69.68</v>
      </c>
      <c r="N24" s="16"/>
      <c r="O24" s="16"/>
      <c r="P24" s="16"/>
      <c r="Q24" s="16">
        <f t="shared" si="0"/>
        <v>1</v>
      </c>
    </row>
    <row r="25" spans="2:17" ht="15">
      <c r="B25" s="42" t="s">
        <v>407</v>
      </c>
      <c r="C25" s="17" t="s">
        <v>291</v>
      </c>
      <c r="D25" s="16">
        <v>148.06</v>
      </c>
      <c r="E25" s="16">
        <v>148.06</v>
      </c>
      <c r="F25" s="16">
        <v>148.06</v>
      </c>
      <c r="G25" s="16">
        <v>148.06</v>
      </c>
      <c r="H25" s="16">
        <v>148.06</v>
      </c>
      <c r="I25" s="16">
        <v>148.06</v>
      </c>
      <c r="J25" s="16">
        <v>148.06</v>
      </c>
      <c r="K25" s="16">
        <v>148.06</v>
      </c>
      <c r="L25" s="16">
        <v>148.06</v>
      </c>
      <c r="M25" s="16">
        <v>148.06</v>
      </c>
      <c r="N25" s="16"/>
      <c r="O25" s="16"/>
      <c r="P25" s="16"/>
      <c r="Q25" s="16">
        <f t="shared" si="0"/>
        <v>1</v>
      </c>
    </row>
    <row r="26" spans="2:17" ht="15">
      <c r="B26" s="42" t="s">
        <v>408</v>
      </c>
      <c r="C26" s="17" t="s">
        <v>292</v>
      </c>
      <c r="D26" s="16">
        <v>174.19</v>
      </c>
      <c r="E26" s="16">
        <v>174.19</v>
      </c>
      <c r="F26" s="16">
        <v>174.19</v>
      </c>
      <c r="G26" s="16">
        <v>174.19</v>
      </c>
      <c r="H26" s="16">
        <v>174.19</v>
      </c>
      <c r="I26" s="16">
        <v>174.19</v>
      </c>
      <c r="J26" s="16">
        <v>174.19</v>
      </c>
      <c r="K26" s="16">
        <v>174.19</v>
      </c>
      <c r="L26" s="16">
        <v>174.19</v>
      </c>
      <c r="M26" s="16">
        <v>174.19</v>
      </c>
      <c r="N26" s="16"/>
      <c r="O26" s="16"/>
      <c r="P26" s="16"/>
      <c r="Q26" s="16">
        <f t="shared" si="0"/>
        <v>1</v>
      </c>
    </row>
    <row r="27" spans="2:17" ht="15">
      <c r="B27" s="42" t="s">
        <v>409</v>
      </c>
      <c r="C27" s="17" t="s">
        <v>310</v>
      </c>
      <c r="D27" s="370">
        <v>1121.53</v>
      </c>
      <c r="E27" s="370">
        <v>1121.53</v>
      </c>
      <c r="F27" s="370">
        <v>1121.53</v>
      </c>
      <c r="G27" s="370">
        <v>1121.53</v>
      </c>
      <c r="H27" s="370">
        <v>1121.53</v>
      </c>
      <c r="I27" s="370">
        <v>1121.53</v>
      </c>
      <c r="J27" s="370">
        <v>1121.53</v>
      </c>
      <c r="K27" s="370">
        <v>1121.53</v>
      </c>
      <c r="L27" s="370">
        <v>1121.53</v>
      </c>
      <c r="M27" s="370">
        <v>1121.53</v>
      </c>
      <c r="N27" s="370"/>
      <c r="O27" s="370"/>
      <c r="P27" s="370"/>
      <c r="Q27" s="16">
        <f t="shared" si="0"/>
        <v>1</v>
      </c>
    </row>
    <row r="28" spans="2:17" ht="15">
      <c r="B28" s="42" t="s">
        <v>275</v>
      </c>
      <c r="C28" s="17" t="s">
        <v>311</v>
      </c>
      <c r="D28" s="370">
        <v>11215.26</v>
      </c>
      <c r="E28" s="370">
        <v>11215.26</v>
      </c>
      <c r="F28" s="370">
        <v>11215.26</v>
      </c>
      <c r="G28" s="370">
        <v>11215.26</v>
      </c>
      <c r="H28" s="370">
        <v>11215.26</v>
      </c>
      <c r="I28" s="370">
        <v>11215.26</v>
      </c>
      <c r="J28" s="370">
        <v>11215.26</v>
      </c>
      <c r="K28" s="370">
        <v>11215.26</v>
      </c>
      <c r="L28" s="370">
        <v>11215.26</v>
      </c>
      <c r="M28" s="370">
        <v>11215.26</v>
      </c>
      <c r="N28" s="370"/>
      <c r="O28" s="370"/>
      <c r="P28" s="370"/>
      <c r="Q28" s="16">
        <f t="shared" si="0"/>
        <v>1</v>
      </c>
    </row>
    <row r="29" spans="2:17" ht="15">
      <c r="B29" s="42" t="s">
        <v>276</v>
      </c>
      <c r="C29" s="17" t="s">
        <v>312</v>
      </c>
      <c r="D29" s="16">
        <v>41.71</v>
      </c>
      <c r="E29" s="292">
        <v>41.63</v>
      </c>
      <c r="F29" s="292">
        <v>41.21</v>
      </c>
      <c r="G29" s="292">
        <v>40.97</v>
      </c>
      <c r="H29" s="292">
        <v>39.41</v>
      </c>
      <c r="I29" s="292">
        <v>38.65</v>
      </c>
      <c r="J29" s="442">
        <v>38.3</v>
      </c>
      <c r="K29" s="292">
        <v>32.31</v>
      </c>
      <c r="L29" s="16">
        <v>32.62</v>
      </c>
      <c r="M29" s="454">
        <v>32.49</v>
      </c>
      <c r="N29" s="292"/>
      <c r="O29" s="292"/>
      <c r="P29" s="292"/>
      <c r="Q29" s="16">
        <f t="shared" si="0"/>
        <v>0.9822584512107407</v>
      </c>
    </row>
    <row r="30" spans="2:17" ht="15">
      <c r="B30" s="42" t="s">
        <v>277</v>
      </c>
      <c r="C30" s="17" t="s">
        <v>313</v>
      </c>
      <c r="D30" s="16">
        <v>41.15</v>
      </c>
      <c r="E30" s="292">
        <v>41.07</v>
      </c>
      <c r="F30" s="292">
        <v>40.65</v>
      </c>
      <c r="G30" s="292">
        <v>40.41</v>
      </c>
      <c r="H30" s="292">
        <v>38.85</v>
      </c>
      <c r="I30" s="292">
        <v>38.09</v>
      </c>
      <c r="J30" s="442">
        <v>37.74</v>
      </c>
      <c r="K30" s="292">
        <v>31.75</v>
      </c>
      <c r="L30" s="16">
        <v>32.06</v>
      </c>
      <c r="M30" s="454">
        <v>31.93</v>
      </c>
      <c r="N30" s="292"/>
      <c r="O30" s="292"/>
      <c r="P30" s="292"/>
      <c r="Q30" s="16">
        <f t="shared" si="0"/>
        <v>0.9820170109356015</v>
      </c>
    </row>
    <row r="31" spans="2:17" ht="15">
      <c r="B31" s="42" t="s">
        <v>278</v>
      </c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3:17" ht="24.75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ht="15">
      <c r="B33" s="2" t="s">
        <v>868</v>
      </c>
    </row>
    <row r="34" spans="2:14" ht="15">
      <c r="B34" s="2" t="s">
        <v>873</v>
      </c>
      <c r="C34" s="5" t="s">
        <v>925</v>
      </c>
      <c r="N34" s="41" t="s">
        <v>392</v>
      </c>
    </row>
    <row r="35" ht="15">
      <c r="H35" s="40" t="s">
        <v>390</v>
      </c>
    </row>
  </sheetData>
  <sheetProtection/>
  <mergeCells count="19">
    <mergeCell ref="C8:R8"/>
    <mergeCell ref="C10:C12"/>
    <mergeCell ref="E10:P10"/>
    <mergeCell ref="E11:E12"/>
    <mergeCell ref="F11:F12"/>
    <mergeCell ref="K11:K12"/>
    <mergeCell ref="G11:G12"/>
    <mergeCell ref="H11:H12"/>
    <mergeCell ref="I11:I12"/>
    <mergeCell ref="B5:Q5"/>
    <mergeCell ref="B10:B12"/>
    <mergeCell ref="P11:P12"/>
    <mergeCell ref="L11:L12"/>
    <mergeCell ref="M11:M12"/>
    <mergeCell ref="N11:N12"/>
    <mergeCell ref="O11:O12"/>
    <mergeCell ref="J11:J12"/>
    <mergeCell ref="D10:D12"/>
    <mergeCell ref="C7:R7"/>
  </mergeCells>
  <printOptions/>
  <pageMargins left="0.75" right="0.75" top="1" bottom="1" header="0.5" footer="0.5"/>
  <pageSetup fitToHeight="1" fitToWidth="1" orientation="landscape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2"/>
  <sheetViews>
    <sheetView zoomScale="75" zoomScaleNormal="75" zoomScalePageLayoutView="0" workbookViewId="0" topLeftCell="A19">
      <selection activeCell="B51" sqref="B51"/>
    </sheetView>
  </sheetViews>
  <sheetFormatPr defaultColWidth="9.140625" defaultRowHeight="12.75"/>
  <cols>
    <col min="1" max="1" width="19.421875" style="24" customWidth="1"/>
    <col min="2" max="2" width="25.140625" style="24" customWidth="1"/>
    <col min="3" max="3" width="14.00390625" style="24" bestFit="1" customWidth="1"/>
    <col min="4" max="4" width="22.8515625" style="24" bestFit="1" customWidth="1"/>
    <col min="5" max="5" width="15.8515625" style="24" bestFit="1" customWidth="1"/>
    <col min="6" max="6" width="31.00390625" style="24" customWidth="1"/>
    <col min="7" max="7" width="48.7109375" style="24" bestFit="1" customWidth="1"/>
    <col min="8" max="8" width="18.8515625" style="24" customWidth="1"/>
    <col min="9" max="9" width="15.57421875" style="24" customWidth="1"/>
    <col min="10" max="16384" width="9.140625" style="24" customWidth="1"/>
  </cols>
  <sheetData>
    <row r="2" ht="17.25" customHeight="1"/>
    <row r="3" spans="2:7" ht="15">
      <c r="B3" s="15" t="s">
        <v>863</v>
      </c>
      <c r="C3" s="15"/>
      <c r="D3" s="15"/>
      <c r="E3" s="15"/>
      <c r="F3" s="15"/>
      <c r="G3" s="19" t="s">
        <v>239</v>
      </c>
    </row>
    <row r="4" spans="2:6" ht="15">
      <c r="B4" s="15" t="s">
        <v>847</v>
      </c>
      <c r="C4" s="15"/>
      <c r="D4" s="15"/>
      <c r="E4" s="15"/>
      <c r="F4" s="15"/>
    </row>
    <row r="7" spans="2:9" ht="15.75" customHeight="1">
      <c r="B7" s="524" t="s">
        <v>201</v>
      </c>
      <c r="C7" s="524"/>
      <c r="D7" s="524"/>
      <c r="E7" s="524"/>
      <c r="F7" s="524"/>
      <c r="G7" s="524"/>
      <c r="H7" s="26"/>
      <c r="I7" s="26"/>
    </row>
    <row r="8" spans="7:9" ht="15">
      <c r="G8" s="25"/>
      <c r="H8" s="25"/>
      <c r="I8" s="25"/>
    </row>
    <row r="9" spans="7:9" ht="15">
      <c r="G9" s="25"/>
      <c r="H9" s="25"/>
      <c r="I9" s="25"/>
    </row>
    <row r="10" ht="15.75" thickBot="1"/>
    <row r="11" spans="2:10" s="100" customFormat="1" ht="18" customHeight="1">
      <c r="B11" s="494" t="s">
        <v>205</v>
      </c>
      <c r="C11" s="526" t="s">
        <v>884</v>
      </c>
      <c r="D11" s="527"/>
      <c r="E11" s="527"/>
      <c r="F11" s="527"/>
      <c r="G11" s="528"/>
      <c r="J11" s="101"/>
    </row>
    <row r="12" spans="2:7" s="100" customFormat="1" ht="21.75" customHeight="1">
      <c r="B12" s="495"/>
      <c r="C12" s="529"/>
      <c r="D12" s="530"/>
      <c r="E12" s="530"/>
      <c r="F12" s="530"/>
      <c r="G12" s="531"/>
    </row>
    <row r="13" spans="2:7" s="100" customFormat="1" ht="41.25" customHeight="1">
      <c r="B13" s="495"/>
      <c r="C13" s="148" t="s">
        <v>381</v>
      </c>
      <c r="D13" s="148" t="s">
        <v>202</v>
      </c>
      <c r="E13" s="148" t="s">
        <v>203</v>
      </c>
      <c r="F13" s="148" t="s">
        <v>213</v>
      </c>
      <c r="G13" s="149" t="s">
        <v>248</v>
      </c>
    </row>
    <row r="14" spans="2:7" s="100" customFormat="1" ht="17.25" customHeight="1">
      <c r="B14" s="147"/>
      <c r="C14" s="148">
        <v>1</v>
      </c>
      <c r="D14" s="148">
        <v>2</v>
      </c>
      <c r="E14" s="148">
        <v>3</v>
      </c>
      <c r="F14" s="148" t="s">
        <v>214</v>
      </c>
      <c r="G14" s="149">
        <v>5</v>
      </c>
    </row>
    <row r="15" spans="2:7" s="100" customFormat="1" ht="39" customHeight="1">
      <c r="B15" s="150" t="s">
        <v>204</v>
      </c>
      <c r="C15" s="151"/>
      <c r="D15" s="148"/>
      <c r="E15" s="27"/>
      <c r="F15" s="152"/>
      <c r="G15" s="153"/>
    </row>
    <row r="16" spans="2:7" s="100" customFormat="1" ht="37.5" customHeight="1">
      <c r="B16" s="154" t="s">
        <v>250</v>
      </c>
      <c r="C16" s="151"/>
      <c r="D16" s="148"/>
      <c r="E16" s="27"/>
      <c r="F16" s="148"/>
      <c r="G16" s="153"/>
    </row>
    <row r="17" spans="2:7" s="100" customFormat="1" ht="30" customHeight="1" thickBot="1">
      <c r="B17" s="155" t="s">
        <v>215</v>
      </c>
      <c r="C17" s="156"/>
      <c r="D17" s="157"/>
      <c r="E17" s="135"/>
      <c r="F17" s="157"/>
      <c r="G17" s="136"/>
    </row>
    <row r="18" spans="2:7" s="100" customFormat="1" ht="42.75" customHeight="1" thickBot="1">
      <c r="B18" s="158"/>
      <c r="C18" s="159"/>
      <c r="D18" s="160"/>
      <c r="E18" s="161"/>
      <c r="F18" s="161"/>
      <c r="G18" s="24"/>
    </row>
    <row r="19" spans="2:7" s="100" customFormat="1" ht="33" customHeight="1">
      <c r="B19" s="532" t="s">
        <v>885</v>
      </c>
      <c r="C19" s="501"/>
      <c r="D19" s="501"/>
      <c r="E19" s="501"/>
      <c r="F19" s="501"/>
      <c r="G19" s="533"/>
    </row>
    <row r="20" spans="2:7" s="100" customFormat="1" ht="18">
      <c r="B20" s="162"/>
      <c r="C20" s="148" t="s">
        <v>206</v>
      </c>
      <c r="D20" s="148" t="s">
        <v>207</v>
      </c>
      <c r="E20" s="148" t="s">
        <v>208</v>
      </c>
      <c r="F20" s="148" t="s">
        <v>209</v>
      </c>
      <c r="G20" s="163" t="s">
        <v>210</v>
      </c>
    </row>
    <row r="21" spans="2:7" s="100" customFormat="1" ht="30" customHeight="1">
      <c r="B21" s="150" t="s">
        <v>204</v>
      </c>
      <c r="C21" s="152"/>
      <c r="D21" s="152"/>
      <c r="E21" s="152"/>
      <c r="F21" s="152"/>
      <c r="G21" s="137"/>
    </row>
    <row r="22" spans="2:7" ht="31.5" thickBot="1">
      <c r="B22" s="155" t="s">
        <v>250</v>
      </c>
      <c r="C22" s="135"/>
      <c r="D22" s="135"/>
      <c r="E22" s="135"/>
      <c r="F22" s="135"/>
      <c r="G22" s="136"/>
    </row>
    <row r="24" ht="15.75" thickBot="1"/>
    <row r="25" spans="2:7" ht="30" customHeight="1">
      <c r="B25" s="532" t="s">
        <v>206</v>
      </c>
      <c r="C25" s="501"/>
      <c r="D25" s="501"/>
      <c r="E25" s="501"/>
      <c r="F25" s="501"/>
      <c r="G25" s="533"/>
    </row>
    <row r="26" spans="2:7" ht="40.5" customHeight="1">
      <c r="B26" s="150" t="s">
        <v>205</v>
      </c>
      <c r="C26" s="148" t="s">
        <v>381</v>
      </c>
      <c r="D26" s="148" t="s">
        <v>202</v>
      </c>
      <c r="E26" s="148" t="s">
        <v>203</v>
      </c>
      <c r="F26" s="148" t="s">
        <v>213</v>
      </c>
      <c r="G26" s="149" t="s">
        <v>252</v>
      </c>
    </row>
    <row r="27" spans="2:7" ht="17.25" customHeight="1">
      <c r="B27" s="534" t="s">
        <v>204</v>
      </c>
      <c r="C27" s="148">
        <v>1</v>
      </c>
      <c r="D27" s="148">
        <v>2</v>
      </c>
      <c r="E27" s="148">
        <v>3</v>
      </c>
      <c r="F27" s="148" t="s">
        <v>214</v>
      </c>
      <c r="G27" s="149">
        <v>5</v>
      </c>
    </row>
    <row r="28" spans="2:7" ht="33" customHeight="1">
      <c r="B28" s="534"/>
      <c r="C28" s="148"/>
      <c r="D28" s="148"/>
      <c r="E28" s="148"/>
      <c r="F28" s="148"/>
      <c r="G28" s="137"/>
    </row>
    <row r="29" spans="2:7" ht="35.25" customHeight="1" thickBot="1">
      <c r="B29" s="155" t="s">
        <v>250</v>
      </c>
      <c r="C29" s="135"/>
      <c r="D29" s="135"/>
      <c r="E29" s="135"/>
      <c r="F29" s="135"/>
      <c r="G29" s="136"/>
    </row>
    <row r="30" ht="15.75" thickBot="1"/>
    <row r="31" spans="2:7" ht="28.5" customHeight="1">
      <c r="B31" s="532" t="s">
        <v>207</v>
      </c>
      <c r="C31" s="501"/>
      <c r="D31" s="501"/>
      <c r="E31" s="501"/>
      <c r="F31" s="501"/>
      <c r="G31" s="533"/>
    </row>
    <row r="32" spans="2:7" ht="30.75">
      <c r="B32" s="162" t="s">
        <v>205</v>
      </c>
      <c r="C32" s="148" t="s">
        <v>381</v>
      </c>
      <c r="D32" s="148" t="s">
        <v>202</v>
      </c>
      <c r="E32" s="148" t="s">
        <v>203</v>
      </c>
      <c r="F32" s="148" t="s">
        <v>213</v>
      </c>
      <c r="G32" s="149" t="s">
        <v>253</v>
      </c>
    </row>
    <row r="33" spans="2:7" ht="17.25" customHeight="1">
      <c r="B33" s="534" t="s">
        <v>204</v>
      </c>
      <c r="C33" s="148">
        <v>1</v>
      </c>
      <c r="D33" s="148">
        <v>2</v>
      </c>
      <c r="E33" s="148">
        <v>3</v>
      </c>
      <c r="F33" s="148" t="s">
        <v>214</v>
      </c>
      <c r="G33" s="149">
        <v>5</v>
      </c>
    </row>
    <row r="34" spans="2:7" ht="39.75" customHeight="1">
      <c r="B34" s="534"/>
      <c r="C34" s="148"/>
      <c r="D34" s="148"/>
      <c r="E34" s="148"/>
      <c r="F34" s="148"/>
      <c r="G34" s="137"/>
    </row>
    <row r="35" spans="2:7" ht="31.5" thickBot="1">
      <c r="B35" s="155" t="s">
        <v>250</v>
      </c>
      <c r="C35" s="135"/>
      <c r="D35" s="135"/>
      <c r="E35" s="135"/>
      <c r="F35" s="135"/>
      <c r="G35" s="136"/>
    </row>
    <row r="36" ht="15.75" thickBot="1"/>
    <row r="37" spans="2:7" ht="56.25" customHeight="1">
      <c r="B37" s="532" t="s">
        <v>208</v>
      </c>
      <c r="C37" s="501"/>
      <c r="D37" s="501"/>
      <c r="E37" s="501"/>
      <c r="F37" s="501"/>
      <c r="G37" s="533"/>
    </row>
    <row r="38" spans="2:7" ht="30.75">
      <c r="B38" s="162"/>
      <c r="C38" s="148" t="s">
        <v>381</v>
      </c>
      <c r="D38" s="148" t="s">
        <v>202</v>
      </c>
      <c r="E38" s="148" t="s">
        <v>203</v>
      </c>
      <c r="F38" s="148" t="s">
        <v>213</v>
      </c>
      <c r="G38" s="149" t="s">
        <v>254</v>
      </c>
    </row>
    <row r="39" spans="2:7" ht="17.25" customHeight="1">
      <c r="B39" s="534" t="s">
        <v>204</v>
      </c>
      <c r="C39" s="148">
        <v>1</v>
      </c>
      <c r="D39" s="148">
        <v>2</v>
      </c>
      <c r="E39" s="148">
        <v>3</v>
      </c>
      <c r="F39" s="148" t="s">
        <v>214</v>
      </c>
      <c r="G39" s="149">
        <v>5</v>
      </c>
    </row>
    <row r="40" spans="2:7" ht="30.75" customHeight="1">
      <c r="B40" s="534"/>
      <c r="C40" s="148"/>
      <c r="D40" s="148"/>
      <c r="E40" s="148"/>
      <c r="F40" s="148"/>
      <c r="G40" s="137"/>
    </row>
    <row r="41" spans="2:7" ht="31.5" thickBot="1">
      <c r="B41" s="155" t="s">
        <v>200</v>
      </c>
      <c r="C41" s="135"/>
      <c r="D41" s="135"/>
      <c r="E41" s="135"/>
      <c r="F41" s="135"/>
      <c r="G41" s="136"/>
    </row>
    <row r="42" ht="15.75" thickBot="1"/>
    <row r="43" spans="2:7" ht="54" customHeight="1">
      <c r="B43" s="532" t="s">
        <v>209</v>
      </c>
      <c r="C43" s="501"/>
      <c r="D43" s="501"/>
      <c r="E43" s="501"/>
      <c r="F43" s="501"/>
      <c r="G43" s="533"/>
    </row>
    <row r="44" spans="2:7" ht="33" customHeight="1">
      <c r="B44" s="162" t="s">
        <v>205</v>
      </c>
      <c r="C44" s="148" t="s">
        <v>381</v>
      </c>
      <c r="D44" s="148" t="s">
        <v>202</v>
      </c>
      <c r="E44" s="148" t="s">
        <v>203</v>
      </c>
      <c r="F44" s="148" t="s">
        <v>213</v>
      </c>
      <c r="G44" s="149" t="s">
        <v>255</v>
      </c>
    </row>
    <row r="45" spans="2:7" ht="17.25" customHeight="1">
      <c r="B45" s="534" t="s">
        <v>204</v>
      </c>
      <c r="C45" s="148">
        <v>1</v>
      </c>
      <c r="D45" s="148">
        <v>2</v>
      </c>
      <c r="E45" s="148">
        <v>3</v>
      </c>
      <c r="F45" s="148" t="s">
        <v>214</v>
      </c>
      <c r="G45" s="146"/>
    </row>
    <row r="46" spans="2:7" ht="30.75" customHeight="1">
      <c r="B46" s="534"/>
      <c r="C46" s="148"/>
      <c r="D46" s="148"/>
      <c r="E46" s="148"/>
      <c r="F46" s="148"/>
      <c r="G46" s="137"/>
    </row>
    <row r="47" spans="2:7" ht="31.5" thickBot="1">
      <c r="B47" s="155" t="s">
        <v>250</v>
      </c>
      <c r="C47" s="135"/>
      <c r="D47" s="135"/>
      <c r="E47" s="135"/>
      <c r="F47" s="135"/>
      <c r="G47" s="136"/>
    </row>
    <row r="49" spans="2:7" ht="18.75" customHeight="1">
      <c r="B49" s="525" t="s">
        <v>251</v>
      </c>
      <c r="C49" s="525"/>
      <c r="D49" s="525"/>
      <c r="E49" s="525"/>
      <c r="F49" s="525"/>
      <c r="G49" s="525"/>
    </row>
    <row r="50" ht="18.75" customHeight="1">
      <c r="B50" s="145"/>
    </row>
    <row r="51" spans="2:7" ht="15">
      <c r="B51" s="24" t="s">
        <v>926</v>
      </c>
      <c r="F51" s="145" t="s">
        <v>266</v>
      </c>
      <c r="G51" s="145"/>
    </row>
    <row r="52" ht="15">
      <c r="E52" s="138" t="s">
        <v>211</v>
      </c>
    </row>
  </sheetData>
  <sheetProtection/>
  <mergeCells count="13">
    <mergeCell ref="B37:G37"/>
    <mergeCell ref="B43:G43"/>
    <mergeCell ref="B11:B13"/>
    <mergeCell ref="B7:G7"/>
    <mergeCell ref="B49:G49"/>
    <mergeCell ref="C11:G12"/>
    <mergeCell ref="B19:G19"/>
    <mergeCell ref="B25:G25"/>
    <mergeCell ref="B31:G31"/>
    <mergeCell ref="B45:B46"/>
    <mergeCell ref="B39:B40"/>
    <mergeCell ref="B27:B28"/>
    <mergeCell ref="B33:B34"/>
  </mergeCells>
  <printOptions/>
  <pageMargins left="0.7" right="0.7" top="0.75" bottom="0.75" header="0.3" footer="0.3"/>
  <pageSetup fitToHeight="0" fitToWidth="1" orientation="portrait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6"/>
  <sheetViews>
    <sheetView zoomScaleSheetLayoutView="75" zoomScalePageLayoutView="0" workbookViewId="0" topLeftCell="A10">
      <selection activeCell="Q19" sqref="Q19"/>
    </sheetView>
  </sheetViews>
  <sheetFormatPr defaultColWidth="9.140625" defaultRowHeight="12.75"/>
  <cols>
    <col min="1" max="1" width="5.57421875" style="2" customWidth="1"/>
    <col min="2" max="2" width="5.7109375" style="2" customWidth="1"/>
    <col min="3" max="3" width="18.28125" style="2" customWidth="1"/>
    <col min="4" max="4" width="10.00390625" style="2" customWidth="1"/>
    <col min="5" max="5" width="10.57421875" style="2" customWidth="1"/>
    <col min="6" max="6" width="18.7109375" style="2" customWidth="1"/>
    <col min="7" max="7" width="21.8515625" style="2" customWidth="1"/>
    <col min="8" max="8" width="11.28125" style="2" customWidth="1"/>
    <col min="9" max="9" width="10.140625" style="2" customWidth="1"/>
    <col min="10" max="10" width="7.8515625" style="2" customWidth="1"/>
    <col min="11" max="11" width="6.8515625" style="2" customWidth="1"/>
    <col min="12" max="12" width="16.8515625" style="2" customWidth="1"/>
    <col min="13" max="13" width="14.140625" style="2" customWidth="1"/>
    <col min="14" max="14" width="11.8515625" style="2" customWidth="1"/>
    <col min="15" max="15" width="36.8515625" style="2" customWidth="1"/>
    <col min="16" max="16384" width="9.140625" style="2" customWidth="1"/>
  </cols>
  <sheetData>
    <row r="2" s="19" customFormat="1" ht="27.75" customHeight="1"/>
    <row r="3" spans="2:15" ht="15">
      <c r="B3" s="1" t="s">
        <v>863</v>
      </c>
      <c r="H3" s="19" t="s">
        <v>238</v>
      </c>
      <c r="N3" s="535"/>
      <c r="O3" s="535"/>
    </row>
    <row r="4" spans="2:15" ht="15">
      <c r="B4" s="1" t="s">
        <v>861</v>
      </c>
      <c r="N4" s="1"/>
      <c r="O4" s="23"/>
    </row>
    <row r="5" spans="3:15" ht="15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">
      <c r="B6" s="493" t="s">
        <v>387</v>
      </c>
      <c r="C6" s="493"/>
      <c r="D6" s="493"/>
      <c r="E6" s="493"/>
      <c r="F6" s="493"/>
      <c r="G6" s="493"/>
      <c r="H6" s="493"/>
      <c r="I6" s="34"/>
      <c r="J6" s="34"/>
      <c r="K6" s="34"/>
      <c r="L6" s="34"/>
      <c r="M6" s="34"/>
      <c r="N6" s="34"/>
      <c r="O6" s="34"/>
    </row>
    <row r="7" spans="3:15" ht="1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3:15" ht="15">
      <c r="C8" s="35"/>
      <c r="D8" s="35"/>
      <c r="F8" s="35"/>
      <c r="G8" s="35"/>
      <c r="H8" s="141" t="s">
        <v>318</v>
      </c>
      <c r="J8" s="35"/>
      <c r="K8" s="35"/>
      <c r="L8" s="35"/>
      <c r="M8" s="35"/>
      <c r="N8" s="35"/>
      <c r="O8" s="35"/>
    </row>
    <row r="9" spans="2:17" s="39" customFormat="1" ht="42" customHeight="1">
      <c r="B9" s="536" t="s">
        <v>324</v>
      </c>
      <c r="C9" s="542" t="s">
        <v>325</v>
      </c>
      <c r="D9" s="537" t="s">
        <v>894</v>
      </c>
      <c r="E9" s="537" t="s">
        <v>895</v>
      </c>
      <c r="F9" s="539" t="s">
        <v>929</v>
      </c>
      <c r="G9" s="540"/>
      <c r="H9" s="541" t="s">
        <v>591</v>
      </c>
      <c r="I9" s="36"/>
      <c r="J9" s="36"/>
      <c r="K9" s="36"/>
      <c r="L9" s="36"/>
      <c r="M9" s="36"/>
      <c r="N9" s="37"/>
      <c r="O9" s="38"/>
      <c r="P9" s="38"/>
      <c r="Q9" s="38"/>
    </row>
    <row r="10" spans="2:17" s="39" customFormat="1" ht="54" customHeight="1">
      <c r="B10" s="536"/>
      <c r="C10" s="543"/>
      <c r="D10" s="538"/>
      <c r="E10" s="538"/>
      <c r="F10" s="139" t="s">
        <v>315</v>
      </c>
      <c r="G10" s="350" t="s">
        <v>382</v>
      </c>
      <c r="H10" s="541"/>
      <c r="I10" s="38"/>
      <c r="J10" s="38"/>
      <c r="K10" s="38"/>
      <c r="L10" s="38"/>
      <c r="M10" s="38"/>
      <c r="N10" s="38"/>
      <c r="O10" s="38"/>
      <c r="P10" s="38"/>
      <c r="Q10" s="38"/>
    </row>
    <row r="11" spans="2:17" s="14" customFormat="1" ht="24.75" customHeight="1">
      <c r="B11" s="42" t="s">
        <v>395</v>
      </c>
      <c r="C11" s="140" t="s">
        <v>379</v>
      </c>
      <c r="D11" s="267">
        <v>0</v>
      </c>
      <c r="E11" s="267">
        <v>0</v>
      </c>
      <c r="F11" s="267">
        <v>0</v>
      </c>
      <c r="G11" s="371">
        <v>0</v>
      </c>
      <c r="H11" s="293"/>
      <c r="I11" s="9"/>
      <c r="J11" s="9"/>
      <c r="K11" s="9"/>
      <c r="L11" s="9"/>
      <c r="M11" s="9"/>
      <c r="N11" s="9"/>
      <c r="O11" s="9"/>
      <c r="P11" s="9"/>
      <c r="Q11" s="9"/>
    </row>
    <row r="12" spans="2:17" s="14" customFormat="1" ht="22.5" customHeight="1">
      <c r="B12" s="42" t="s">
        <v>396</v>
      </c>
      <c r="C12" s="140" t="s">
        <v>380</v>
      </c>
      <c r="D12" s="372">
        <v>274250</v>
      </c>
      <c r="E12" s="372">
        <v>370000</v>
      </c>
      <c r="F12" s="372">
        <v>200000</v>
      </c>
      <c r="G12" s="373">
        <v>395980</v>
      </c>
      <c r="H12" s="293">
        <f>G12/F12*100</f>
        <v>197.99</v>
      </c>
      <c r="I12" s="9"/>
      <c r="J12" s="9"/>
      <c r="K12" s="9"/>
      <c r="L12" s="9"/>
      <c r="M12" s="9"/>
      <c r="N12" s="9"/>
      <c r="O12" s="9"/>
      <c r="P12" s="9"/>
      <c r="Q12" s="9"/>
    </row>
    <row r="13" spans="2:17" s="14" customFormat="1" ht="18" customHeight="1">
      <c r="B13" s="42" t="s">
        <v>397</v>
      </c>
      <c r="C13" s="140" t="s">
        <v>375</v>
      </c>
      <c r="D13" s="372">
        <v>0</v>
      </c>
      <c r="E13" s="372">
        <v>0</v>
      </c>
      <c r="F13" s="372">
        <v>37500</v>
      </c>
      <c r="G13" s="373">
        <v>0</v>
      </c>
      <c r="H13" s="293">
        <f>G13/F13*100</f>
        <v>0</v>
      </c>
      <c r="I13" s="9"/>
      <c r="J13" s="9"/>
      <c r="K13" s="9"/>
      <c r="L13" s="9"/>
      <c r="M13" s="9"/>
      <c r="N13" s="9"/>
      <c r="O13" s="9"/>
      <c r="P13" s="9"/>
      <c r="Q13" s="9"/>
    </row>
    <row r="14" spans="2:17" s="14" customFormat="1" ht="15">
      <c r="B14" s="42" t="s">
        <v>398</v>
      </c>
      <c r="C14" s="140" t="s">
        <v>376</v>
      </c>
      <c r="D14" s="372">
        <v>814800</v>
      </c>
      <c r="E14" s="372">
        <v>730000</v>
      </c>
      <c r="F14" s="372">
        <v>662500</v>
      </c>
      <c r="G14" s="373">
        <v>551000</v>
      </c>
      <c r="H14" s="293">
        <f>G14/F14*100</f>
        <v>83.16981132075472</v>
      </c>
      <c r="I14" s="453"/>
      <c r="J14" s="9"/>
      <c r="K14" s="9"/>
      <c r="L14" s="9"/>
      <c r="M14" s="9"/>
      <c r="N14" s="9"/>
      <c r="O14" s="9"/>
      <c r="P14" s="9"/>
      <c r="Q14" s="9"/>
    </row>
    <row r="15" spans="2:17" s="14" customFormat="1" ht="15">
      <c r="B15" s="42" t="s">
        <v>399</v>
      </c>
      <c r="C15" s="140" t="s">
        <v>377</v>
      </c>
      <c r="D15" s="372">
        <v>411159</v>
      </c>
      <c r="E15" s="372">
        <v>418000</v>
      </c>
      <c r="F15" s="372">
        <v>313500</v>
      </c>
      <c r="G15" s="373">
        <v>342779</v>
      </c>
      <c r="H15" s="293">
        <f>G15/F15*100</f>
        <v>109.33939393939394</v>
      </c>
      <c r="I15" s="9"/>
      <c r="J15" s="9"/>
      <c r="K15" s="9"/>
      <c r="L15" s="9"/>
      <c r="M15" s="9"/>
      <c r="N15" s="9"/>
      <c r="O15" s="9"/>
      <c r="P15" s="9"/>
      <c r="Q15" s="9"/>
    </row>
    <row r="16" spans="2:17" s="14" customFormat="1" ht="15">
      <c r="B16" s="42" t="s">
        <v>400</v>
      </c>
      <c r="C16" s="140" t="s">
        <v>378</v>
      </c>
      <c r="D16" s="372">
        <v>344041</v>
      </c>
      <c r="E16" s="372">
        <v>318000</v>
      </c>
      <c r="F16" s="372">
        <v>320000</v>
      </c>
      <c r="G16" s="455">
        <v>245341</v>
      </c>
      <c r="H16" s="293">
        <f>G16/F16*100</f>
        <v>76.6690625</v>
      </c>
      <c r="I16" s="9"/>
      <c r="J16" s="9"/>
      <c r="K16" s="9"/>
      <c r="L16" s="9"/>
      <c r="M16" s="9"/>
      <c r="N16" s="9"/>
      <c r="O16" s="9"/>
      <c r="P16" s="9"/>
      <c r="Q16" s="9"/>
    </row>
    <row r="17" spans="2:17" s="14" customFormat="1" ht="15">
      <c r="B17" s="42" t="s">
        <v>401</v>
      </c>
      <c r="C17" s="140" t="s">
        <v>388</v>
      </c>
      <c r="D17" s="267">
        <v>0</v>
      </c>
      <c r="E17" s="267">
        <v>0</v>
      </c>
      <c r="F17" s="267">
        <v>0</v>
      </c>
      <c r="G17" s="267">
        <v>0</v>
      </c>
      <c r="H17" s="293">
        <v>0</v>
      </c>
      <c r="I17" s="9"/>
      <c r="J17" s="9"/>
      <c r="K17" s="9"/>
      <c r="L17" s="9"/>
      <c r="M17" s="9"/>
      <c r="N17" s="9"/>
      <c r="O17" s="9"/>
      <c r="P17" s="9"/>
      <c r="Q17" s="9"/>
    </row>
    <row r="19" spans="2:14" ht="20.25" customHeight="1">
      <c r="B19" s="544" t="s">
        <v>196</v>
      </c>
      <c r="C19" s="547" t="s">
        <v>379</v>
      </c>
      <c r="D19" s="547"/>
      <c r="E19" s="547"/>
      <c r="F19" s="547" t="s">
        <v>380</v>
      </c>
      <c r="G19" s="547"/>
      <c r="H19" s="547"/>
      <c r="I19" s="547" t="s">
        <v>375</v>
      </c>
      <c r="J19" s="547"/>
      <c r="K19" s="547"/>
      <c r="L19" s="275" t="s">
        <v>263</v>
      </c>
      <c r="M19" s="276"/>
      <c r="N19" s="277"/>
    </row>
    <row r="20" spans="2:14" ht="15">
      <c r="B20" s="545"/>
      <c r="C20" s="131">
        <v>1</v>
      </c>
      <c r="D20" s="131">
        <v>2</v>
      </c>
      <c r="E20" s="131">
        <v>3</v>
      </c>
      <c r="F20" s="131">
        <v>4</v>
      </c>
      <c r="G20" s="131">
        <v>5</v>
      </c>
      <c r="H20" s="131">
        <v>6</v>
      </c>
      <c r="I20" s="131">
        <v>7</v>
      </c>
      <c r="J20" s="131">
        <v>8</v>
      </c>
      <c r="K20" s="131">
        <v>9</v>
      </c>
      <c r="L20" s="274"/>
      <c r="M20" s="274"/>
      <c r="N20" s="274"/>
    </row>
    <row r="21" spans="2:14" ht="15">
      <c r="B21" s="546"/>
      <c r="C21" s="132" t="s">
        <v>197</v>
      </c>
      <c r="D21" s="132" t="s">
        <v>198</v>
      </c>
      <c r="E21" s="132" t="s">
        <v>199</v>
      </c>
      <c r="F21" s="341" t="s">
        <v>197</v>
      </c>
      <c r="G21" s="341" t="s">
        <v>198</v>
      </c>
      <c r="H21" s="341" t="s">
        <v>199</v>
      </c>
      <c r="I21" s="132" t="s">
        <v>197</v>
      </c>
      <c r="J21" s="132" t="s">
        <v>198</v>
      </c>
      <c r="K21" s="132" t="s">
        <v>199</v>
      </c>
      <c r="L21" s="341" t="s">
        <v>197</v>
      </c>
      <c r="M21" s="341" t="s">
        <v>198</v>
      </c>
      <c r="N21" s="341" t="s">
        <v>199</v>
      </c>
    </row>
    <row r="22" spans="2:14" ht="15">
      <c r="B22" s="133">
        <v>1</v>
      </c>
      <c r="C22" s="134"/>
      <c r="D22" s="134"/>
      <c r="E22" s="134"/>
      <c r="F22" s="342" t="s">
        <v>874</v>
      </c>
      <c r="G22" s="342" t="s">
        <v>870</v>
      </c>
      <c r="H22" s="374">
        <v>50000</v>
      </c>
      <c r="I22" s="134"/>
      <c r="J22" s="134"/>
      <c r="K22" s="134"/>
      <c r="L22" s="441" t="s">
        <v>891</v>
      </c>
      <c r="M22" s="343" t="s">
        <v>869</v>
      </c>
      <c r="N22" s="375">
        <v>50000</v>
      </c>
    </row>
    <row r="23" spans="2:14" ht="15">
      <c r="B23" s="133">
        <v>2</v>
      </c>
      <c r="C23" s="134"/>
      <c r="D23" s="134"/>
      <c r="E23" s="134"/>
      <c r="F23" s="342" t="s">
        <v>889</v>
      </c>
      <c r="G23" s="342" t="s">
        <v>890</v>
      </c>
      <c r="H23" s="374">
        <v>10000</v>
      </c>
      <c r="I23" s="134"/>
      <c r="J23" s="134"/>
      <c r="K23" s="134"/>
      <c r="L23" s="441" t="s">
        <v>908</v>
      </c>
      <c r="M23" s="343" t="s">
        <v>869</v>
      </c>
      <c r="N23" s="375">
        <v>10000</v>
      </c>
    </row>
    <row r="24" spans="2:14" ht="15">
      <c r="B24" s="133">
        <v>3</v>
      </c>
      <c r="C24" s="134"/>
      <c r="D24" s="134"/>
      <c r="E24" s="134"/>
      <c r="F24" s="343" t="s">
        <v>887</v>
      </c>
      <c r="G24" s="342" t="s">
        <v>869</v>
      </c>
      <c r="H24" s="375">
        <v>10000</v>
      </c>
      <c r="I24" s="134"/>
      <c r="J24" s="134"/>
      <c r="K24" s="134"/>
      <c r="L24" s="343" t="s">
        <v>913</v>
      </c>
      <c r="M24" s="343" t="s">
        <v>869</v>
      </c>
      <c r="N24" s="375">
        <v>10000</v>
      </c>
    </row>
    <row r="25" spans="2:14" ht="15">
      <c r="B25" s="133">
        <v>4</v>
      </c>
      <c r="C25" s="134"/>
      <c r="D25" s="134"/>
      <c r="E25" s="134"/>
      <c r="F25" s="342" t="s">
        <v>909</v>
      </c>
      <c r="G25" s="342" t="s">
        <v>869</v>
      </c>
      <c r="H25" s="374">
        <v>15000</v>
      </c>
      <c r="I25" s="134"/>
      <c r="J25" s="134"/>
      <c r="K25" s="134"/>
      <c r="L25" s="343" t="s">
        <v>914</v>
      </c>
      <c r="M25" s="343" t="s">
        <v>921</v>
      </c>
      <c r="N25" s="375">
        <v>20000</v>
      </c>
    </row>
    <row r="26" spans="2:14" ht="15">
      <c r="B26" s="133">
        <v>5</v>
      </c>
      <c r="C26" s="134"/>
      <c r="D26" s="134"/>
      <c r="E26" s="134"/>
      <c r="F26" s="342" t="s">
        <v>910</v>
      </c>
      <c r="G26" s="342" t="s">
        <v>869</v>
      </c>
      <c r="H26" s="374">
        <v>15000</v>
      </c>
      <c r="I26" s="134"/>
      <c r="J26" s="134"/>
      <c r="K26" s="134"/>
      <c r="L26" s="343" t="s">
        <v>891</v>
      </c>
      <c r="M26" s="343" t="s">
        <v>920</v>
      </c>
      <c r="N26" s="375">
        <v>50000</v>
      </c>
    </row>
    <row r="27" spans="2:14" ht="15">
      <c r="B27" s="133">
        <v>6</v>
      </c>
      <c r="C27" s="134"/>
      <c r="D27" s="134"/>
      <c r="E27" s="134"/>
      <c r="F27" s="342" t="s">
        <v>911</v>
      </c>
      <c r="G27" s="342" t="s">
        <v>912</v>
      </c>
      <c r="H27" s="374">
        <v>78000</v>
      </c>
      <c r="I27" s="134"/>
      <c r="J27" s="134"/>
      <c r="K27" s="134"/>
      <c r="L27" s="343" t="s">
        <v>915</v>
      </c>
      <c r="M27" s="343" t="s">
        <v>916</v>
      </c>
      <c r="N27" s="375">
        <v>91000</v>
      </c>
    </row>
    <row r="28" spans="2:14" ht="15">
      <c r="B28" s="133">
        <v>7</v>
      </c>
      <c r="C28" s="134"/>
      <c r="D28" s="134"/>
      <c r="E28" s="134"/>
      <c r="F28" s="342" t="s">
        <v>874</v>
      </c>
      <c r="G28" s="342" t="s">
        <v>918</v>
      </c>
      <c r="H28" s="374">
        <v>50000</v>
      </c>
      <c r="I28" s="134"/>
      <c r="J28" s="134"/>
      <c r="K28" s="134"/>
      <c r="L28" s="343" t="s">
        <v>917</v>
      </c>
      <c r="M28" s="343" t="s">
        <v>919</v>
      </c>
      <c r="N28" s="375">
        <v>100000</v>
      </c>
    </row>
    <row r="29" spans="2:14" ht="15">
      <c r="B29" s="133">
        <v>8</v>
      </c>
      <c r="C29" s="134"/>
      <c r="D29" s="134"/>
      <c r="E29" s="134"/>
      <c r="F29" s="342" t="s">
        <v>936</v>
      </c>
      <c r="G29" s="342" t="s">
        <v>947</v>
      </c>
      <c r="H29" s="374">
        <v>10000</v>
      </c>
      <c r="I29" s="134"/>
      <c r="J29" s="134"/>
      <c r="K29" s="134"/>
      <c r="L29" s="343" t="s">
        <v>934</v>
      </c>
      <c r="M29" s="343" t="s">
        <v>946</v>
      </c>
      <c r="N29" s="375">
        <v>20000</v>
      </c>
    </row>
    <row r="30" spans="2:14" ht="15">
      <c r="B30" s="133">
        <v>9</v>
      </c>
      <c r="C30" s="134"/>
      <c r="D30" s="134"/>
      <c r="E30" s="134"/>
      <c r="F30" s="342" t="s">
        <v>937</v>
      </c>
      <c r="G30" s="342" t="s">
        <v>942</v>
      </c>
      <c r="H30" s="374">
        <v>19980</v>
      </c>
      <c r="I30" s="134"/>
      <c r="J30" s="134"/>
      <c r="K30" s="134"/>
      <c r="L30" s="343" t="s">
        <v>913</v>
      </c>
      <c r="M30" s="343" t="s">
        <v>943</v>
      </c>
      <c r="N30" s="375">
        <v>10000</v>
      </c>
    </row>
    <row r="31" spans="2:14" ht="15">
      <c r="B31" s="133">
        <v>10</v>
      </c>
      <c r="C31" s="134"/>
      <c r="D31" s="134"/>
      <c r="E31" s="134"/>
      <c r="F31" s="343" t="s">
        <v>887</v>
      </c>
      <c r="G31" s="342" t="s">
        <v>941</v>
      </c>
      <c r="H31" s="374">
        <v>88000</v>
      </c>
      <c r="I31" s="134"/>
      <c r="J31" s="134"/>
      <c r="K31" s="134"/>
      <c r="L31" s="343" t="s">
        <v>908</v>
      </c>
      <c r="M31" s="343" t="s">
        <v>948</v>
      </c>
      <c r="N31" s="375">
        <v>10000</v>
      </c>
    </row>
    <row r="32" spans="2:15" ht="15">
      <c r="B32" s="133">
        <v>11</v>
      </c>
      <c r="C32" s="134"/>
      <c r="D32" s="134"/>
      <c r="E32" s="134"/>
      <c r="F32" s="342" t="s">
        <v>938</v>
      </c>
      <c r="G32" s="342" t="s">
        <v>940</v>
      </c>
      <c r="H32" s="374">
        <v>20000</v>
      </c>
      <c r="I32" s="134"/>
      <c r="J32" s="134"/>
      <c r="K32" s="134"/>
      <c r="L32" s="343" t="s">
        <v>935</v>
      </c>
      <c r="M32" s="457" t="s">
        <v>950</v>
      </c>
      <c r="N32" s="375">
        <v>50000</v>
      </c>
      <c r="O32" s="456"/>
    </row>
    <row r="33" spans="2:15" ht="15">
      <c r="B33" s="133">
        <v>12</v>
      </c>
      <c r="C33" s="134"/>
      <c r="D33" s="134"/>
      <c r="E33" s="134"/>
      <c r="F33" s="343" t="s">
        <v>939</v>
      </c>
      <c r="G33" s="343" t="s">
        <v>870</v>
      </c>
      <c r="H33" s="375">
        <v>15000</v>
      </c>
      <c r="I33" s="134"/>
      <c r="J33" s="134"/>
      <c r="K33" s="134"/>
      <c r="L33" s="441" t="s">
        <v>891</v>
      </c>
      <c r="M33" s="457" t="s">
        <v>949</v>
      </c>
      <c r="N33" s="375">
        <v>80000</v>
      </c>
      <c r="O33" s="456"/>
    </row>
    <row r="34" spans="2:14" ht="15">
      <c r="B34" s="133">
        <v>13</v>
      </c>
      <c r="C34" s="134"/>
      <c r="D34" s="134"/>
      <c r="E34" s="134"/>
      <c r="F34" s="342" t="s">
        <v>944</v>
      </c>
      <c r="G34" s="342" t="s">
        <v>945</v>
      </c>
      <c r="H34" s="374">
        <v>15000</v>
      </c>
      <c r="I34" s="134"/>
      <c r="J34" s="134"/>
      <c r="K34" s="134"/>
      <c r="L34" s="343" t="s">
        <v>934</v>
      </c>
      <c r="M34" s="343" t="s">
        <v>919</v>
      </c>
      <c r="N34" s="375">
        <v>50000</v>
      </c>
    </row>
    <row r="35" spans="2:14" ht="15">
      <c r="B35" s="133">
        <v>14</v>
      </c>
      <c r="C35" s="134"/>
      <c r="D35" s="134"/>
      <c r="E35" s="134"/>
      <c r="F35" s="342"/>
      <c r="G35" s="342"/>
      <c r="H35" s="374"/>
      <c r="I35" s="134"/>
      <c r="J35" s="134"/>
      <c r="K35" s="134"/>
      <c r="L35" s="343"/>
      <c r="M35" s="343"/>
      <c r="N35" s="375"/>
    </row>
    <row r="36" spans="2:14" ht="15">
      <c r="B36" s="133">
        <v>15</v>
      </c>
      <c r="C36" s="134"/>
      <c r="D36" s="134"/>
      <c r="E36" s="134"/>
      <c r="F36" s="343"/>
      <c r="G36" s="343"/>
      <c r="H36" s="343"/>
      <c r="I36" s="134"/>
      <c r="J36" s="134"/>
      <c r="K36" s="134"/>
      <c r="L36" s="343"/>
      <c r="M36" s="343"/>
      <c r="N36" s="375"/>
    </row>
    <row r="37" spans="2:14" ht="15">
      <c r="B37" s="133">
        <v>16</v>
      </c>
      <c r="C37" s="134"/>
      <c r="D37" s="134"/>
      <c r="E37" s="134"/>
      <c r="F37" s="342"/>
      <c r="G37" s="342"/>
      <c r="H37" s="134"/>
      <c r="I37" s="134"/>
      <c r="J37" s="134"/>
      <c r="K37" s="134"/>
      <c r="L37" s="343"/>
      <c r="M37" s="343"/>
      <c r="N37" s="343"/>
    </row>
    <row r="38" spans="2:14" ht="15">
      <c r="B38" s="133">
        <v>17</v>
      </c>
      <c r="C38" s="134"/>
      <c r="D38" s="134"/>
      <c r="E38" s="134"/>
      <c r="F38" s="342"/>
      <c r="G38" s="342"/>
      <c r="H38" s="134"/>
      <c r="I38" s="134"/>
      <c r="J38" s="134"/>
      <c r="K38" s="134"/>
      <c r="L38" s="343"/>
      <c r="M38" s="343"/>
      <c r="N38" s="343"/>
    </row>
    <row r="39" spans="2:14" ht="15">
      <c r="B39" s="133">
        <v>18</v>
      </c>
      <c r="C39" s="134"/>
      <c r="D39" s="134"/>
      <c r="E39" s="134"/>
      <c r="F39" s="342"/>
      <c r="G39" s="342"/>
      <c r="H39" s="134"/>
      <c r="I39" s="134"/>
      <c r="J39" s="134"/>
      <c r="K39" s="134"/>
      <c r="L39" s="419"/>
      <c r="M39" s="419"/>
      <c r="N39" s="419"/>
    </row>
    <row r="40" spans="2:14" ht="15">
      <c r="B40" s="133">
        <v>19</v>
      </c>
      <c r="C40" s="134"/>
      <c r="D40" s="134"/>
      <c r="E40" s="134"/>
      <c r="F40" s="342"/>
      <c r="G40" s="342"/>
      <c r="H40" s="134"/>
      <c r="I40" s="134"/>
      <c r="J40" s="134"/>
      <c r="K40" s="134"/>
      <c r="L40" s="419"/>
      <c r="M40" s="419"/>
      <c r="N40" s="419"/>
    </row>
    <row r="41" spans="2:14" ht="15">
      <c r="B41" s="133">
        <v>20</v>
      </c>
      <c r="C41" s="134"/>
      <c r="D41" s="134"/>
      <c r="E41" s="134"/>
      <c r="F41" s="342"/>
      <c r="G41" s="342"/>
      <c r="H41" s="134"/>
      <c r="I41" s="134"/>
      <c r="J41" s="134"/>
      <c r="K41" s="134"/>
      <c r="L41" s="419"/>
      <c r="M41" s="419"/>
      <c r="N41" s="419"/>
    </row>
    <row r="42" spans="2:15" ht="15">
      <c r="B42" s="339"/>
      <c r="C42" s="340"/>
      <c r="D42" s="340"/>
      <c r="E42" s="340"/>
      <c r="F42" s="344"/>
      <c r="G42" s="344"/>
      <c r="H42" s="416">
        <f>SUM(H22:H41)</f>
        <v>395980</v>
      </c>
      <c r="I42" s="416"/>
      <c r="J42" s="416"/>
      <c r="K42" s="416"/>
      <c r="L42" s="416"/>
      <c r="M42" s="416"/>
      <c r="N42" s="416">
        <f>SUM(N22:N41)</f>
        <v>551000</v>
      </c>
      <c r="O42" s="452"/>
    </row>
    <row r="43" spans="6:7" ht="15">
      <c r="F43" s="345"/>
      <c r="G43" s="345"/>
    </row>
    <row r="44" spans="2:9" ht="15">
      <c r="B44" s="24" t="s">
        <v>926</v>
      </c>
      <c r="C44" s="24"/>
      <c r="D44" s="24"/>
      <c r="E44" s="24"/>
      <c r="F44" s="346" t="s">
        <v>211</v>
      </c>
      <c r="G44" s="345"/>
      <c r="H44" s="24" t="s">
        <v>212</v>
      </c>
      <c r="I44" s="24"/>
    </row>
    <row r="45" spans="2:7" ht="15">
      <c r="B45" s="24"/>
      <c r="C45" s="24"/>
      <c r="D45" s="24"/>
      <c r="E45" s="24"/>
      <c r="G45" s="24"/>
    </row>
    <row r="46" spans="2:5" ht="15">
      <c r="B46" s="24"/>
      <c r="C46" s="24"/>
      <c r="E46" s="24"/>
    </row>
  </sheetData>
  <sheetProtection/>
  <mergeCells count="12">
    <mergeCell ref="B19:B21"/>
    <mergeCell ref="C19:E19"/>
    <mergeCell ref="F19:H19"/>
    <mergeCell ref="I19:K19"/>
    <mergeCell ref="N3:O3"/>
    <mergeCell ref="B9:B10"/>
    <mergeCell ref="E9:E10"/>
    <mergeCell ref="F9:G9"/>
    <mergeCell ref="H9:H10"/>
    <mergeCell ref="B6:H6"/>
    <mergeCell ref="C9:C10"/>
    <mergeCell ref="D9:D10"/>
  </mergeCells>
  <printOptions/>
  <pageMargins left="0.7" right="0.7" top="0.75" bottom="0.75" header="0.3" footer="0.3"/>
  <pageSetup fitToHeight="1" fitToWidth="1" orientation="landscape" paperSize="9" scale="66" r:id="rId1"/>
  <colBreaks count="1" manualBreakCount="1">
    <brk id="8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7"/>
  <sheetViews>
    <sheetView zoomScalePageLayoutView="0" workbookViewId="0" topLeftCell="A1">
      <selection activeCell="C6" sqref="C6:K6"/>
    </sheetView>
  </sheetViews>
  <sheetFormatPr defaultColWidth="9.140625" defaultRowHeight="12.75"/>
  <cols>
    <col min="1" max="2" width="9.140625" style="24" customWidth="1"/>
    <col min="3" max="3" width="18.00390625" style="24" bestFit="1" customWidth="1"/>
    <col min="4" max="4" width="18.00390625" style="24" customWidth="1"/>
    <col min="5" max="5" width="17.421875" style="24" customWidth="1"/>
    <col min="6" max="6" width="17.57421875" style="24" bestFit="1" customWidth="1"/>
    <col min="7" max="7" width="19.421875" style="24" customWidth="1"/>
    <col min="8" max="8" width="15.8515625" style="24" customWidth="1"/>
    <col min="9" max="9" width="25.7109375" style="24" customWidth="1"/>
    <col min="10" max="10" width="25.57421875" style="24" customWidth="1"/>
    <col min="11" max="12" width="15.421875" style="24" bestFit="1" customWidth="1"/>
    <col min="13" max="13" width="18.421875" style="24" customWidth="1"/>
    <col min="14" max="16384" width="9.140625" style="24" customWidth="1"/>
  </cols>
  <sheetData>
    <row r="2" spans="3:10" ht="15">
      <c r="C2" s="1" t="s">
        <v>863</v>
      </c>
      <c r="D2" s="1"/>
      <c r="E2" s="62"/>
      <c r="F2" s="62"/>
      <c r="G2" s="33"/>
      <c r="H2" s="33"/>
      <c r="I2" s="33"/>
      <c r="J2" s="33"/>
    </row>
    <row r="3" spans="3:13" ht="15">
      <c r="C3" s="1" t="s">
        <v>861</v>
      </c>
      <c r="D3" s="1"/>
      <c r="E3" s="62"/>
      <c r="F3" s="62"/>
      <c r="G3" s="33"/>
      <c r="H3" s="33"/>
      <c r="I3" s="33"/>
      <c r="L3" s="8"/>
      <c r="M3" s="19" t="s">
        <v>234</v>
      </c>
    </row>
    <row r="6" spans="3:12" ht="15">
      <c r="C6" s="493" t="s">
        <v>225</v>
      </c>
      <c r="D6" s="493"/>
      <c r="E6" s="493"/>
      <c r="F6" s="493"/>
      <c r="G6" s="493"/>
      <c r="H6" s="493"/>
      <c r="I6" s="493"/>
      <c r="J6" s="493"/>
      <c r="K6" s="493"/>
      <c r="L6" s="25"/>
    </row>
    <row r="7" spans="3:12" ht="15"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3:12" s="143" customFormat="1" ht="78">
      <c r="C8" s="142" t="s">
        <v>220</v>
      </c>
      <c r="D8" s="142" t="s">
        <v>217</v>
      </c>
      <c r="E8" s="22" t="s">
        <v>223</v>
      </c>
      <c r="F8" s="22" t="s">
        <v>218</v>
      </c>
      <c r="G8" s="22" t="s">
        <v>231</v>
      </c>
      <c r="H8" s="22" t="s">
        <v>222</v>
      </c>
      <c r="I8" s="22" t="s">
        <v>221</v>
      </c>
      <c r="J8" s="22" t="s">
        <v>222</v>
      </c>
      <c r="K8" s="142" t="s">
        <v>219</v>
      </c>
      <c r="L8" s="22" t="s">
        <v>230</v>
      </c>
    </row>
    <row r="9" spans="3:12" s="143" customFormat="1" ht="15">
      <c r="C9" s="142">
        <v>1</v>
      </c>
      <c r="D9" s="142">
        <v>2</v>
      </c>
      <c r="E9" s="22">
        <v>3</v>
      </c>
      <c r="F9" s="22">
        <v>4</v>
      </c>
      <c r="G9" s="142">
        <v>5</v>
      </c>
      <c r="H9" s="22">
        <v>6</v>
      </c>
      <c r="I9" s="22">
        <v>7</v>
      </c>
      <c r="J9" s="22">
        <v>8</v>
      </c>
      <c r="K9" s="142">
        <v>9</v>
      </c>
      <c r="L9" s="22">
        <v>10</v>
      </c>
    </row>
    <row r="10" spans="3:12" s="143" customFormat="1" ht="15">
      <c r="C10" s="142">
        <v>2019</v>
      </c>
      <c r="D10" s="446">
        <v>10562170</v>
      </c>
      <c r="E10" s="22"/>
      <c r="F10" s="22"/>
      <c r="G10" s="142"/>
      <c r="H10" s="22"/>
      <c r="I10" s="22"/>
      <c r="J10" s="22"/>
      <c r="K10" s="142"/>
      <c r="L10" s="22"/>
    </row>
    <row r="11" spans="3:12" s="143" customFormat="1" ht="15">
      <c r="C11" s="142">
        <v>2018</v>
      </c>
      <c r="D11" s="446">
        <v>7751415</v>
      </c>
      <c r="E11" s="348">
        <v>2020</v>
      </c>
      <c r="F11" s="354">
        <v>4650848.89</v>
      </c>
      <c r="G11" s="447" t="s">
        <v>923</v>
      </c>
      <c r="H11" s="448" t="s">
        <v>924</v>
      </c>
      <c r="I11" s="299">
        <v>0</v>
      </c>
      <c r="J11" s="299">
        <v>0</v>
      </c>
      <c r="K11" s="451">
        <v>0</v>
      </c>
      <c r="L11" s="354">
        <v>4650849</v>
      </c>
    </row>
    <row r="12" spans="3:12" s="143" customFormat="1" ht="15">
      <c r="C12" s="303" t="s">
        <v>872</v>
      </c>
      <c r="D12" s="352">
        <v>16115046</v>
      </c>
      <c r="E12" s="348">
        <v>2019</v>
      </c>
      <c r="F12" s="354">
        <v>9669027</v>
      </c>
      <c r="G12" s="306" t="s">
        <v>875</v>
      </c>
      <c r="H12" s="349" t="s">
        <v>883</v>
      </c>
      <c r="I12" s="299">
        <v>0</v>
      </c>
      <c r="J12" s="299">
        <v>0</v>
      </c>
      <c r="K12" s="300">
        <v>0</v>
      </c>
      <c r="L12" s="354">
        <f>I12+F12</f>
        <v>9669027</v>
      </c>
    </row>
    <row r="13" spans="3:12" s="143" customFormat="1" ht="15">
      <c r="C13" s="304">
        <v>2016</v>
      </c>
      <c r="D13" s="352">
        <v>3069579</v>
      </c>
      <c r="E13" s="305">
        <v>2017</v>
      </c>
      <c r="F13" s="355">
        <v>1841747</v>
      </c>
      <c r="G13" s="306" t="s">
        <v>871</v>
      </c>
      <c r="H13" s="301">
        <v>42965</v>
      </c>
      <c r="I13" s="298">
        <v>0</v>
      </c>
      <c r="J13" s="298">
        <v>0</v>
      </c>
      <c r="K13" s="306">
        <v>0</v>
      </c>
      <c r="L13" s="355">
        <f>F13+I13</f>
        <v>1841747</v>
      </c>
    </row>
    <row r="14" spans="3:12" ht="15">
      <c r="C14" s="294">
        <v>2015</v>
      </c>
      <c r="D14" s="353">
        <v>3435859</v>
      </c>
      <c r="E14" s="294">
        <v>2017</v>
      </c>
      <c r="F14" s="356">
        <v>2748687</v>
      </c>
      <c r="G14" s="291" t="s">
        <v>307</v>
      </c>
      <c r="H14" s="302">
        <v>42965</v>
      </c>
      <c r="I14" s="291">
        <v>0</v>
      </c>
      <c r="J14" s="291">
        <v>0</v>
      </c>
      <c r="K14" s="291">
        <v>0</v>
      </c>
      <c r="L14" s="355">
        <f>F14+I14</f>
        <v>2748687</v>
      </c>
    </row>
    <row r="15" spans="3:12" ht="15">
      <c r="C15" s="294">
        <v>2014</v>
      </c>
      <c r="D15" s="353">
        <v>34784641</v>
      </c>
      <c r="E15" s="294">
        <v>2015</v>
      </c>
      <c r="F15" s="356">
        <v>27827713</v>
      </c>
      <c r="G15" s="291" t="s">
        <v>294</v>
      </c>
      <c r="H15" s="291" t="s">
        <v>295</v>
      </c>
      <c r="I15" s="291">
        <v>0</v>
      </c>
      <c r="J15" s="291">
        <v>0</v>
      </c>
      <c r="K15" s="291">
        <v>0</v>
      </c>
      <c r="L15" s="355">
        <f>F15+I15</f>
        <v>27827713</v>
      </c>
    </row>
    <row r="16" spans="3:12" ht="15">
      <c r="C16" s="294">
        <v>2013</v>
      </c>
      <c r="D16" s="353">
        <v>2125136</v>
      </c>
      <c r="E16" s="294">
        <v>2015</v>
      </c>
      <c r="F16" s="356">
        <v>425027</v>
      </c>
      <c r="G16" s="291" t="s">
        <v>293</v>
      </c>
      <c r="H16" s="291" t="s">
        <v>295</v>
      </c>
      <c r="I16" s="291">
        <v>0</v>
      </c>
      <c r="J16" s="291">
        <v>0</v>
      </c>
      <c r="K16" s="291">
        <v>0</v>
      </c>
      <c r="L16" s="355">
        <f>F16+I16</f>
        <v>425027</v>
      </c>
    </row>
    <row r="17" spans="3:12" ht="15">
      <c r="C17" s="294">
        <v>2012</v>
      </c>
      <c r="D17" s="353">
        <v>14480961</v>
      </c>
      <c r="E17" s="294">
        <v>2013</v>
      </c>
      <c r="F17" s="357">
        <v>0</v>
      </c>
      <c r="G17" s="291">
        <v>0</v>
      </c>
      <c r="H17" s="291">
        <v>0</v>
      </c>
      <c r="I17" s="356">
        <v>10000000</v>
      </c>
      <c r="J17" s="291" t="s">
        <v>308</v>
      </c>
      <c r="K17" s="291" t="s">
        <v>309</v>
      </c>
      <c r="L17" s="355">
        <f>F17+I17</f>
        <v>10000000</v>
      </c>
    </row>
    <row r="18" ht="15">
      <c r="L18" s="449"/>
    </row>
    <row r="19" ht="15">
      <c r="C19" s="24" t="s">
        <v>224</v>
      </c>
    </row>
    <row r="21" spans="3:12" ht="15">
      <c r="C21" s="493" t="s">
        <v>226</v>
      </c>
      <c r="D21" s="493"/>
      <c r="E21" s="493"/>
      <c r="F21" s="493"/>
      <c r="G21" s="493"/>
      <c r="H21" s="493"/>
      <c r="I21" s="26"/>
      <c r="J21" s="26"/>
      <c r="K21" s="26"/>
      <c r="L21" s="26"/>
    </row>
    <row r="23" spans="3:8" s="143" customFormat="1" ht="78">
      <c r="C23" s="22" t="s">
        <v>227</v>
      </c>
      <c r="D23" s="22" t="s">
        <v>232</v>
      </c>
      <c r="E23" s="22" t="s">
        <v>228</v>
      </c>
      <c r="F23" s="22" t="s">
        <v>229</v>
      </c>
      <c r="G23" s="22" t="s">
        <v>228</v>
      </c>
      <c r="H23" s="22" t="s">
        <v>233</v>
      </c>
    </row>
    <row r="24" spans="3:8" s="144" customFormat="1" ht="15">
      <c r="C24" s="142">
        <v>1</v>
      </c>
      <c r="D24" s="142">
        <v>2</v>
      </c>
      <c r="E24" s="142">
        <v>3</v>
      </c>
      <c r="F24" s="142">
        <v>4</v>
      </c>
      <c r="G24" s="142">
        <v>5</v>
      </c>
      <c r="H24" s="142">
        <v>6</v>
      </c>
    </row>
    <row r="25" spans="3:9" ht="15">
      <c r="C25" s="290">
        <v>2018</v>
      </c>
      <c r="D25" s="357">
        <v>4650849</v>
      </c>
      <c r="E25" s="291" t="s">
        <v>0</v>
      </c>
      <c r="F25" s="357">
        <v>6337302</v>
      </c>
      <c r="G25" s="351">
        <v>44104</v>
      </c>
      <c r="H25" s="290">
        <f>D25+F25</f>
        <v>10988151</v>
      </c>
      <c r="I25" s="297"/>
    </row>
    <row r="27" spans="3:10" ht="15">
      <c r="C27" s="70" t="s">
        <v>926</v>
      </c>
      <c r="D27" s="70"/>
      <c r="E27" s="63"/>
      <c r="F27" s="63"/>
      <c r="G27" s="40" t="s">
        <v>390</v>
      </c>
      <c r="I27" s="40"/>
      <c r="J27" s="40" t="s">
        <v>587</v>
      </c>
    </row>
  </sheetData>
  <sheetProtection/>
  <mergeCells count="2">
    <mergeCell ref="C6:K6"/>
    <mergeCell ref="C21:H21"/>
  </mergeCells>
  <printOptions/>
  <pageMargins left="0.7" right="0.7" top="0.75" bottom="0.75" header="0.3" footer="0.3"/>
  <pageSetup fitToHeight="1" fitToWidth="1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Windows User</cp:lastModifiedBy>
  <cp:lastPrinted>2020-10-21T11:04:36Z</cp:lastPrinted>
  <dcterms:created xsi:type="dcterms:W3CDTF">2013-03-12T08:27:17Z</dcterms:created>
  <dcterms:modified xsi:type="dcterms:W3CDTF">2020-10-25T20:14:36Z</dcterms:modified>
  <cp:category/>
  <cp:version/>
  <cp:contentType/>
  <cp:contentStatus/>
</cp:coreProperties>
</file>