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210" tabRatio="905" firstSheet="11" activeTab="1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  <sheet name="Sheet2" sheetId="14" r:id="rId14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'Готовина'!$B$1:$K$65</definedName>
    <definedName name="_xlnm.Print_Area" localSheetId="8">'Добит'!$C$2:$M$23</definedName>
    <definedName name="_xlnm.Print_Area" localSheetId="7">'Донације'!$B$3:$K$41</definedName>
    <definedName name="_xlnm.Print_Area" localSheetId="4">'Запослени'!$B$2:$F$31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<sst xmlns="http://schemas.openxmlformats.org/spreadsheetml/2006/main" count="1265" uniqueCount="963">
  <si>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</si>
  <si>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</si>
  <si>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</si>
  <si>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</si>
  <si>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</si>
  <si>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</si>
  <si>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</si>
  <si>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</si>
  <si>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</si>
  <si>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</si>
  <si>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</si>
  <si>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</si>
  <si>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</si>
  <si>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</si>
  <si>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</si>
  <si>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</si>
  <si>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</si>
  <si>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</si>
  <si>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</si>
  <si>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</si>
  <si>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</si>
  <si>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</si>
  <si>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</si>
  <si>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</si>
  <si>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</si>
  <si>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</si>
  <si>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</si>
  <si>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</si>
  <si>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</si>
  <si>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</si>
  <si>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</si>
  <si>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</si>
  <si>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</si>
  <si>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</si>
  <si>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</si>
  <si>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</si>
  <si>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</si>
  <si>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</si>
  <si>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</si>
  <si>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</si>
  <si>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</si>
  <si>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</si>
  <si>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</si>
  <si>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</si>
  <si>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</si>
  <si>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</si>
  <si>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</si>
  <si>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</si>
  <si>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</si>
  <si>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</si>
  <si>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</si>
  <si>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</si>
  <si>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</si>
  <si>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</si>
  <si>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</si>
  <si>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</si>
  <si>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</si>
  <si>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</si>
  <si>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</si>
  <si>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</si>
  <si>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</si>
  <si>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</si>
  <si>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</si>
  <si>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</si>
  <si>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</si>
  <si>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</si>
  <si>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</si>
  <si>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</si>
  <si>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</si>
  <si>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</si>
  <si>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</si>
  <si>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</si>
  <si>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</si>
  <si>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</si>
  <si>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</si>
  <si>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</si>
  <si>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</si>
  <si>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</si>
  <si>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</si>
  <si>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</si>
  <si>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</si>
  <si>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</si>
  <si>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</si>
  <si>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</si>
  <si>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</si>
  <si>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</si>
  <si>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</si>
  <si>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</si>
  <si>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</si>
  <si>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</si>
  <si>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</si>
  <si>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</si>
  <si>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</si>
  <si>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</si>
  <si>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</si>
  <si>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</si>
  <si>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</si>
  <si>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</si>
  <si>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</si>
  <si>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</si>
  <si>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</si>
  <si>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</si>
  <si>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</si>
  <si>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</si>
  <si>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</si>
  <si>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</si>
  <si>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</si>
  <si>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</si>
  <si>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</si>
  <si>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</si>
  <si>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</si>
  <si>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</si>
  <si>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</si>
  <si>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</si>
  <si>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</si>
  <si>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</si>
  <si>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</si>
  <si>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</si>
  <si>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</si>
  <si>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</si>
  <si>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</si>
  <si>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</si>
  <si>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</si>
  <si>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</si>
  <si>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</si>
  <si>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</si>
  <si>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</si>
  <si>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</si>
  <si>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</si>
  <si>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</si>
  <si>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</si>
  <si>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</si>
  <si>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</si>
  <si>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</si>
  <si>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</si>
  <si>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</si>
  <si>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</si>
  <si>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</si>
  <si>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</si>
  <si>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</si>
  <si>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</si>
  <si>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</si>
  <si>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</si>
  <si>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</si>
  <si>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</si>
  <si>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</si>
  <si>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</si>
  <si>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</si>
  <si>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</si>
  <si>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</si>
  <si>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</si>
  <si>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</si>
  <si>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</si>
  <si>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</si>
  <si>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</si>
  <si>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</si>
  <si>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</si>
  <si>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</si>
  <si>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</si>
  <si>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</si>
  <si>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</si>
  <si>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</si>
  <si>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</si>
  <si>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</si>
  <si>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</si>
  <si>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</si>
  <si>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</si>
  <si>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</si>
  <si>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</si>
  <si>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</si>
  <si>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</si>
  <si>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</si>
  <si>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</si>
  <si>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</si>
  <si>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</si>
  <si>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</si>
  <si>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</si>
  <si>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</si>
  <si>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</si>
  <si>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</si>
  <si>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</si>
  <si>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</si>
  <si>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</si>
  <si>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</si>
  <si>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</si>
  <si>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</si>
  <si>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</si>
  <si>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</si>
  <si>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</si>
  <si>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</si>
  <si>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</si>
  <si>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</si>
  <si>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</si>
  <si>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</si>
  <si>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</si>
  <si>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</si>
  <si>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</si>
  <si>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</si>
  <si>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</si>
  <si>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</si>
  <si>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</si>
  <si>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</si>
  <si>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</si>
  <si>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</si>
  <si>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</si>
  <si>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</si>
  <si>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</si>
  <si>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</si>
  <si>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</si>
  <si>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</si>
  <si>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</si>
  <si>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</si>
  <si>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</si>
  <si>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</si>
  <si>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</si>
  <si>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</si>
  <si>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</si>
  <si>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</si>
  <si>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</si>
  <si>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</si>
  <si>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</si>
  <si>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</si>
  <si>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</si>
  <si>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</si>
  <si>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</si>
  <si>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</si>
  <si>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</si>
  <si>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</si>
  <si>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</si>
  <si>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</si>
  <si>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</si>
  <si>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</si>
  <si>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</si>
  <si>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</si>
  <si>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</si>
  <si>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</si>
  <si>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</si>
  <si>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</si>
  <si>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</si>
  <si>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</si>
  <si>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</si>
  <si>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</si>
  <si>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</si>
  <si>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</si>
  <si>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</si>
  <si>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</si>
  <si>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</si>
  <si>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</si>
  <si>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</si>
  <si>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</si>
  <si>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</si>
  <si>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</si>
  <si>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</si>
  <si>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</si>
  <si>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</si>
  <si>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</si>
  <si>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</si>
  <si>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</si>
  <si>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</si>
  <si>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</si>
  <si>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</si>
  <si>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</si>
  <si>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</si>
  <si>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>спортск.активн.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</si>
  <si>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</si>
  <si>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</si>
  <si>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</si>
  <si>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</si>
  <si>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</si>
  <si>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</si>
  <si>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</si>
  <si>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Oвлашћено лице: __________________________</t>
  </si>
  <si>
    <t>Реализација 
01.01-31.12.2015.      Претходна година</t>
  </si>
  <si>
    <t>План за
01.01-31.12.2016.             Текућа година</t>
  </si>
  <si>
    <t>III НЕТО ГУБИТАК КОЈИ ПРИПАДА МАЊИНСКИМ УЛАГАЧИМА</t>
  </si>
  <si>
    <t>IV НЕТО ГУБИТАК КОЈИ ПРИПАДА ВЕЋИНСКОМ ВЛАСНИКУ</t>
  </si>
  <si>
    <t xml:space="preserve">Стање на дан 
31.12.2015.
</t>
  </si>
  <si>
    <t xml:space="preserve">Планирано стање 
на дан 31.12.2016. 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</si>
  <si>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</si>
  <si>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</si>
  <si>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</si>
  <si>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</si>
  <si>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</si>
  <si>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</si>
  <si>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</si>
  <si>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</si>
  <si>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</si>
  <si>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</si>
  <si>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</si>
  <si>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</si>
  <si>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</si>
  <si>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</si>
  <si>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</si>
  <si>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</si>
  <si>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</si>
  <si>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</si>
  <si>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</si>
  <si>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 xml:space="preserve"> 2015*</t>
  </si>
  <si>
    <t>40-1060/2014-I</t>
  </si>
  <si>
    <t>40-728/2015-I</t>
  </si>
  <si>
    <t>27.05.2015.</t>
  </si>
  <si>
    <t>31.12.2015. (претходна година)</t>
  </si>
  <si>
    <t>31.03.2016.</t>
  </si>
  <si>
    <t>30.09.2016.</t>
  </si>
  <si>
    <t>31.12.2016..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</si>
  <si>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</si>
  <si>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</si>
  <si>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</si>
  <si>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</si>
  <si>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</si>
  <si>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</si>
  <si>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</si>
  <si>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</si>
  <si>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</si>
  <si>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</si>
  <si>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</si>
  <si>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</si>
  <si>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30.06.2016.</t>
  </si>
  <si>
    <t>30.12.2013.</t>
  </si>
  <si>
    <t>40-762/2013-I</t>
  </si>
  <si>
    <t>Комерцијална банка а.д.</t>
  </si>
  <si>
    <t>динар</t>
  </si>
  <si>
    <t>Стање кредитне задужености 
на 31.12.2015. године у оригиналној валути</t>
  </si>
  <si>
    <t>Стање кредитне задужености 
на 31.03.2016. године у динарима</t>
  </si>
  <si>
    <t>12 мес.рата</t>
  </si>
  <si>
    <t>06.02.2015.</t>
  </si>
  <si>
    <t>Не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</si>
  <si>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</si>
  <si>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</si>
  <si>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</si>
  <si>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</si>
  <si>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Претходна година
2015.</t>
  </si>
  <si>
    <t>План за период 01.01-31.12.2016.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</si>
  <si>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</si>
  <si>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</si>
  <si>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</si>
  <si>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</si>
  <si>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</si>
  <si>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</si>
  <si>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</si>
  <si>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</si>
  <si>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</si>
  <si>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</si>
  <si>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</si>
  <si>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</si>
  <si>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</si>
  <si>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</si>
  <si>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</si>
  <si>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</si>
  <si>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</si>
  <si>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</si>
  <si>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</si>
  <si>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</si>
  <si>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</si>
  <si>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</si>
  <si>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</si>
  <si>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</si>
  <si>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</si>
  <si>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</si>
  <si>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</si>
  <si>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</si>
  <si>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</si>
  <si>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</si>
  <si>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</si>
  <si>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</si>
  <si>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</si>
  <si>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</si>
  <si>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</si>
  <si>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</si>
  <si>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</si>
  <si>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</si>
  <si>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</si>
  <si>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</si>
  <si>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</si>
  <si>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</si>
  <si>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</si>
  <si>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</si>
  <si>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</si>
  <si>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</si>
  <si>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</si>
  <si>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</si>
  <si>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</si>
  <si>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</si>
  <si>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</si>
  <si>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</si>
  <si>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</si>
  <si>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</si>
  <si>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</si>
  <si>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</si>
  <si>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</si>
  <si>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</si>
  <si>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</si>
  <si>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</si>
  <si>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</si>
  <si>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</si>
  <si>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</si>
  <si>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</si>
  <si>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</si>
  <si>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</si>
  <si>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</si>
  <si>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</si>
  <si>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</si>
  <si>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</si>
  <si>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</si>
  <si>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</si>
  <si>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</si>
  <si>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</si>
  <si>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</si>
  <si>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</si>
  <si>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</si>
  <si>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</si>
  <si>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</si>
  <si>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</si>
  <si>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</si>
  <si>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</si>
  <si>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</si>
  <si>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</si>
  <si>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</si>
  <si>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</si>
  <si>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</si>
  <si>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</si>
  <si>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</si>
  <si>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</si>
  <si>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</si>
  <si>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</si>
  <si>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</si>
  <si>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</si>
  <si>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</si>
  <si>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</si>
  <si>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</si>
  <si>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</si>
  <si>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</si>
  <si>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</si>
  <si>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</si>
  <si>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</si>
  <si>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</si>
  <si>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</si>
  <si>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</si>
  <si>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</si>
  <si>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</si>
  <si>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</si>
  <si>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</si>
  <si>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</si>
  <si>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</si>
  <si>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</si>
  <si>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</si>
  <si>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</si>
  <si>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</si>
  <si>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</si>
  <si>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</si>
  <si>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</si>
  <si>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</si>
  <si>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</si>
  <si>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</si>
  <si>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</si>
  <si>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</si>
  <si>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</si>
  <si>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</si>
  <si>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</si>
  <si>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</si>
  <si>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</si>
  <si>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</si>
  <si>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</si>
  <si>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</si>
  <si>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</si>
  <si>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</si>
  <si>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</si>
  <si>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</si>
  <si>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</si>
  <si>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</si>
  <si>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</si>
  <si>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</si>
  <si>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</si>
  <si>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</si>
  <si>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</si>
  <si>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</si>
  <si>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</si>
  <si>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</si>
  <si>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</si>
  <si>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</si>
  <si>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</si>
  <si>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</si>
  <si>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</si>
  <si>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</si>
  <si>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</si>
  <si>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</si>
  <si>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</si>
  <si>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</si>
  <si>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</si>
  <si>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</si>
  <si>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</si>
  <si>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</si>
  <si>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</si>
  <si>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</si>
  <si>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</si>
  <si>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</si>
  <si>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</si>
  <si>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</si>
  <si>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</si>
  <si>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</si>
  <si>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</si>
  <si>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</si>
  <si>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</si>
  <si>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</si>
  <si>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</si>
  <si>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</si>
  <si>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</si>
  <si>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</si>
  <si>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</si>
  <si>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</si>
  <si>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</si>
  <si>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</si>
  <si>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</si>
  <si>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</si>
  <si>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</si>
  <si>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</si>
  <si>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</si>
  <si>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</si>
  <si>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</si>
  <si>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</si>
  <si>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</si>
  <si>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</si>
  <si>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</si>
  <si>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</si>
  <si>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</si>
  <si>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</si>
  <si>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</si>
  <si>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</si>
  <si>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</si>
  <si>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</si>
  <si>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</si>
  <si>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</si>
  <si>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</si>
  <si>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</si>
  <si>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</si>
  <si>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</si>
  <si>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</si>
  <si>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</si>
  <si>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</si>
  <si>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</si>
  <si>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</si>
  <si>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</si>
  <si>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</si>
  <si>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</si>
  <si>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</si>
  <si>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</si>
  <si>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</si>
  <si>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</si>
  <si>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</si>
  <si>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</si>
  <si>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 xml:space="preserve">Индекс 
 период дд.мм.гг/ план текућа година </t>
  </si>
  <si>
    <t xml:space="preserve">Индекс 
 период дд.мм.гг/ програм текућа година </t>
  </si>
  <si>
    <t>Индекс период дд.мм.гг / програм текућа година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</si>
  <si>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</si>
  <si>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</si>
  <si>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</si>
  <si>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</si>
  <si>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</si>
  <si>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</si>
  <si>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</si>
  <si>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</si>
  <si>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</si>
  <si>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</si>
  <si>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</si>
  <si>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</si>
  <si>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</si>
  <si>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</si>
  <si>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</si>
  <si>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</si>
  <si>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</si>
  <si>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</si>
  <si>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</si>
  <si>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</si>
  <si>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</si>
  <si>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</si>
  <si>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</si>
  <si>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</si>
  <si>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</si>
  <si>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</si>
  <si>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</si>
  <si>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</si>
  <si>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</si>
  <si>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</si>
  <si>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</si>
  <si>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</si>
  <si>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</si>
  <si>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</si>
  <si>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</si>
  <si>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</si>
  <si>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</si>
  <si>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</si>
  <si>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</si>
  <si>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</si>
  <si>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</si>
  <si>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</si>
  <si>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</si>
  <si>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</si>
  <si>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</si>
  <si>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</si>
  <si>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</si>
  <si>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</si>
  <si>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</si>
  <si>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</si>
  <si>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</si>
  <si>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</si>
  <si>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</si>
  <si>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</si>
  <si>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</si>
  <si>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</si>
  <si>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</si>
  <si>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</si>
  <si>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</si>
  <si>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Индекс 
 период дд.мм.гг/ текућа година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</si>
  <si>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</si>
  <si>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</si>
  <si>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</si>
  <si>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</si>
  <si>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</si>
  <si>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</si>
  <si>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</si>
  <si>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</si>
  <si>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</si>
  <si>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</si>
  <si>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</si>
  <si>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</si>
  <si>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</si>
  <si>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</si>
  <si>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</si>
  <si>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</si>
  <si>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</si>
  <si>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</si>
  <si>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</si>
  <si>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</si>
  <si>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</si>
  <si>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</si>
  <si>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</si>
  <si>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</si>
  <si>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</si>
  <si>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</si>
  <si>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</si>
  <si>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</si>
  <si>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</si>
  <si>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</si>
  <si>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</si>
  <si>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</si>
  <si>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</si>
  <si>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</si>
  <si>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</si>
  <si>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</si>
  <si>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</si>
  <si>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</si>
  <si>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</si>
  <si>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</si>
  <si>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</si>
  <si>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</si>
  <si>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</si>
  <si>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</si>
  <si>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</si>
  <si>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</si>
  <si>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</si>
  <si>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</si>
  <si>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</si>
  <si>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</si>
  <si>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</si>
  <si>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</si>
  <si>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</si>
  <si>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</si>
  <si>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</si>
  <si>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</si>
  <si>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</si>
  <si>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</si>
  <si>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</si>
  <si>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</si>
  <si>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</si>
  <si>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</si>
  <si>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</si>
  <si>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</si>
  <si>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</si>
  <si>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</si>
  <si>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</si>
  <si>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</si>
  <si>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</si>
  <si>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</si>
  <si>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</si>
  <si>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</si>
  <si>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</si>
  <si>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</si>
  <si>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</si>
  <si>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</si>
  <si>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</si>
  <si>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</si>
  <si>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</si>
  <si>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</si>
  <si>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</si>
  <si>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</si>
  <si>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</si>
  <si>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</si>
  <si>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</si>
  <si>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</si>
  <si>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</si>
  <si>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</si>
  <si>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</si>
  <si>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</si>
  <si>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</si>
  <si>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</si>
  <si>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</si>
  <si>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</si>
  <si>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</si>
  <si>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</si>
  <si>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</si>
  <si>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</si>
  <si>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</si>
  <si>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</si>
  <si>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</si>
  <si>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</si>
  <si>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</si>
  <si>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</si>
  <si>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</si>
  <si>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</si>
  <si>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</si>
  <si>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</si>
  <si>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</si>
  <si>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</si>
  <si>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</si>
  <si>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</si>
  <si>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</si>
  <si>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</si>
  <si>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</si>
  <si>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</si>
  <si>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</si>
  <si>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</si>
  <si>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</si>
  <si>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</si>
  <si>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</si>
  <si>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</si>
  <si>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</si>
  <si>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</si>
  <si>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</si>
  <si>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</si>
  <si>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</si>
  <si>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</si>
  <si>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</si>
  <si>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</si>
  <si>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</si>
  <si>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</si>
  <si>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</si>
  <si>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</si>
  <si>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</si>
  <si>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</si>
  <si>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</si>
  <si>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</si>
  <si>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</si>
  <si>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</si>
  <si>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</si>
  <si>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</si>
  <si>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</si>
  <si>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</si>
  <si>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</si>
  <si>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</si>
  <si>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</si>
  <si>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</si>
  <si>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</si>
  <si>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</si>
  <si>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</si>
  <si>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</si>
  <si>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</si>
  <si>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</si>
  <si>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</si>
  <si>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</si>
  <si>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</si>
  <si>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</si>
  <si>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</si>
  <si>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</si>
  <si>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</si>
  <si>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</si>
  <si>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</si>
  <si>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</si>
  <si>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</si>
  <si>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</si>
  <si>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</si>
  <si>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</si>
  <si>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</si>
  <si>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</si>
  <si>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</si>
  <si>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</si>
  <si>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</si>
  <si>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</si>
  <si>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</si>
  <si>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</si>
  <si>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</si>
  <si>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</si>
  <si>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</si>
  <si>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</si>
  <si>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</si>
  <si>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</si>
  <si>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</si>
  <si>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</si>
  <si>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</si>
  <si>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</si>
  <si>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</si>
  <si>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</si>
  <si>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</si>
  <si>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</si>
  <si>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</si>
  <si>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</si>
  <si>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</si>
  <si>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</si>
  <si>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</si>
  <si>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</si>
  <si>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</si>
  <si>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</si>
  <si>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</si>
  <si>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</si>
  <si>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</si>
  <si>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</si>
  <si>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</si>
  <si>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</si>
  <si>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</si>
  <si>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</si>
  <si>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</si>
  <si>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</si>
  <si>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</si>
  <si>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</si>
  <si>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</si>
  <si>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</si>
  <si>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</si>
  <si>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</si>
  <si>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</si>
  <si>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</si>
  <si>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</si>
  <si>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</si>
  <si>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</si>
  <si>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</si>
  <si>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</si>
  <si>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</si>
  <si>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</si>
  <si>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</si>
  <si>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</si>
  <si>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</si>
  <si>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</si>
  <si>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</si>
  <si>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</si>
  <si>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</si>
  <si>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</si>
  <si>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</si>
  <si>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</si>
  <si>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</si>
  <si>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</si>
  <si>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</si>
  <si>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</si>
  <si>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</si>
  <si>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</si>
  <si>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</si>
  <si>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</si>
  <si>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</si>
  <si>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</si>
  <si>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</si>
  <si>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</si>
  <si>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</si>
  <si>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</si>
  <si>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</si>
  <si>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</si>
  <si>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</si>
  <si>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</si>
  <si>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</si>
  <si>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</si>
  <si>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</si>
  <si>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</si>
  <si>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</si>
  <si>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</si>
  <si>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</si>
  <si>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</si>
  <si>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</si>
  <si>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</si>
  <si>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</si>
  <si>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</si>
  <si>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</si>
  <si>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</si>
  <si>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</si>
  <si>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</si>
  <si>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>01.01.-31.03.2016</t>
  </si>
  <si>
    <t>01.01.-30.06.2016</t>
  </si>
  <si>
    <t>01.01.-30.09.2016</t>
  </si>
  <si>
    <t>01.01.-31.12.2016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</si>
  <si>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</si>
  <si>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</si>
  <si>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</si>
  <si>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</si>
  <si>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</si>
  <si>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</si>
  <si>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</si>
  <si>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</si>
  <si>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</si>
  <si>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Фудб.клуб Инђија</t>
  </si>
  <si>
    <t>ФК Полет Н.Карл.</t>
  </si>
  <si>
    <t>побољ.усл.рада</t>
  </si>
  <si>
    <t>учешће екипе на РСИ</t>
  </si>
  <si>
    <t>обука младих у школ.рачун.</t>
  </si>
  <si>
    <t>реализ.програм.активности</t>
  </si>
  <si>
    <t>покриће трошк.тек.активн.</t>
  </si>
  <si>
    <t>Еко-лор удр.за лок.раз.</t>
  </si>
  <si>
    <t>Центар за зашт.потрош.</t>
  </si>
  <si>
    <t>Иницијатива жене Инђ.</t>
  </si>
  <si>
    <t>Мрежа младих лидера</t>
  </si>
  <si>
    <t>Омладински савез</t>
  </si>
  <si>
    <t>Синдикат ЈП Ингас-а</t>
  </si>
  <si>
    <t>31.12.2016.</t>
  </si>
  <si>
    <t xml:space="preserve">Датум:       </t>
  </si>
  <si>
    <t xml:space="preserve">Датум:___20.10.2016.______                                                                                                                                                   </t>
  </si>
  <si>
    <t>Датум: __20.10.2016.___</t>
  </si>
  <si>
    <t>Таеквон-до клуб Елит</t>
  </si>
  <si>
    <t>учешђе на европ.првенст.</t>
  </si>
  <si>
    <t>Стоно-тенис.клуб</t>
  </si>
  <si>
    <t>набавка спортске опреме</t>
  </si>
  <si>
    <t>Општин.организ.инвал</t>
  </si>
  <si>
    <t>реализац.програ.активн.</t>
  </si>
  <si>
    <t>Удр.за мед.афир.МАТ</t>
  </si>
  <si>
    <t>организовање ревије филм.</t>
  </si>
  <si>
    <t>Општин.удр.пензион.</t>
  </si>
  <si>
    <t>Куглаш.клуб Желез.</t>
  </si>
  <si>
    <t>трошк.тренинг.и такмичењ.</t>
  </si>
  <si>
    <t>КУД Соко Инђија</t>
  </si>
  <si>
    <t>гостов.члан.у Бугарској</t>
  </si>
  <si>
    <t xml:space="preserve"> </t>
  </si>
  <si>
    <t>БИЛАНС УСПЕХА у периоду __01.01.2016.-31.12.2016._____________</t>
  </si>
  <si>
    <t>01.01.2016.-31.12.2016.</t>
  </si>
  <si>
    <t>БИЛАНС СТАЊА  на дан 31.12.2016.</t>
  </si>
  <si>
    <t>у периоду од 01.01. до 30.12. 2016. године</t>
  </si>
  <si>
    <t xml:space="preserve">Датум: </t>
  </si>
  <si>
    <t>реализ.прогр.акт.</t>
  </si>
  <si>
    <t>Куглашки клуб</t>
  </si>
  <si>
    <t>покриће трошк.</t>
  </si>
  <si>
    <t>Рукометни клуб</t>
  </si>
  <si>
    <t>трошк.такмичења</t>
  </si>
  <si>
    <t>Стрељачки клуб</t>
  </si>
  <si>
    <t>Удруж,ратних инвал.</t>
  </si>
  <si>
    <t>Међун.орган.слепих</t>
  </si>
  <si>
    <t>за набавку новог.пакетића</t>
  </si>
  <si>
    <t>за рахабилитацију запосл.</t>
  </si>
  <si>
    <t>Одбојкаш.клуб</t>
  </si>
  <si>
    <t>Удруж.женс.фуд.</t>
  </si>
  <si>
    <t>развој жен.фудб.</t>
  </si>
  <si>
    <t>Фк Инђија</t>
  </si>
  <si>
    <t>текућ.прог.актив.</t>
  </si>
  <si>
    <t>Педагог-спор.удр.</t>
  </si>
  <si>
    <t>такмичење</t>
  </si>
  <si>
    <t>Стање на дан 31.12.2016. године**</t>
  </si>
  <si>
    <t>Датум: ___27.01.2017.____</t>
  </si>
  <si>
    <t xml:space="preserve">  27.01.2017.</t>
  </si>
  <si>
    <t>Датум: __27.01.2017.____</t>
  </si>
  <si>
    <t>Датум: ___27.01.2017___</t>
  </si>
  <si>
    <t>Датум: __27.01.2017.__</t>
  </si>
  <si>
    <t>27.01.2017.</t>
  </si>
  <si>
    <t>Датум: 27.01.2017..______</t>
  </si>
  <si>
    <t xml:space="preserve">Датум: 27.01.2017.                                                                                                                                                   </t>
  </si>
  <si>
    <t xml:space="preserve">Датум: 27.01.2017.________                                                                                                                                                   </t>
  </si>
  <si>
    <t>Датум: 27 01.2017.___________</t>
  </si>
  <si>
    <t>Датум:   27.01.2017.</t>
  </si>
  <si>
    <t>Проширење уличне мреже у насељеним  местима општине Инђије</t>
  </si>
  <si>
    <t>2015</t>
  </si>
  <si>
    <t>2016</t>
  </si>
  <si>
    <t xml:space="preserve">Вишак запослених - престанак радног односа </t>
  </si>
  <si>
    <t>Стање на дан 30.09.2016. године*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</si>
</sst>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  <numFmt numFmtId="193" formatCode="0.0000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1" applyNumberFormat="0" applyFon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3" applyNumberFormat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49" fontId="12" fillId="32" borderId="10" xfId="53" applyNumberFormat="1" applyFont="1" applyFill="1" applyBorder="1" applyAlignment="1">
      <alignment horizontal="center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/>
      <protection/>
    </xf>
    <xf numFmtId="0" fontId="12" fillId="32" borderId="10" xfId="53" applyFont="1" applyFill="1" applyBorder="1" applyAlignment="1">
      <alignment horizontal="left" wrapText="1"/>
      <protection/>
    </xf>
    <xf numFmtId="0" fontId="12" fillId="32" borderId="10" xfId="53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10" xfId="0" applyNumberFormat="1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right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5" xfId="0" applyNumberFormat="1" applyFont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2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 vertical="center" wrapText="1"/>
    </xf>
    <xf numFmtId="0" fontId="11" fillId="0" borderId="10" xfId="0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33" borderId="21" xfId="0" applyFont="1" applyFill="1" applyBorder="1" applyAlignment="1" applyProtection="1">
      <alignment horizontal="center" vertical="center" wrapText="1"/>
      <protection/>
    </xf>
    <xf numFmtId="49" fontId="17" fillId="33" borderId="22" xfId="0" applyNumberFormat="1" applyFont="1" applyFill="1" applyBorder="1" applyAlignment="1" applyProtection="1">
      <alignment horizontal="center" vertical="center" wrapText="1"/>
      <protection/>
    </xf>
    <xf numFmtId="49" fontId="17" fillId="33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0" fontId="22" fillId="33" borderId="29" xfId="0" applyFont="1" applyFill="1" applyBorder="1" applyAlignment="1">
      <alignment horizontal="right" vertical="center"/>
    </xf>
    <xf numFmtId="0" fontId="22" fillId="33" borderId="29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31" xfId="0" applyFont="1" applyBorder="1" applyAlignment="1">
      <alignment horizontal="right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 horizontal="right" vertical="center"/>
    </xf>
    <xf numFmtId="0" fontId="22" fillId="32" borderId="0" xfId="0" applyFont="1" applyFill="1" applyBorder="1" applyAlignment="1">
      <alignment/>
    </xf>
    <xf numFmtId="0" fontId="22" fillId="32" borderId="31" xfId="0" applyFont="1" applyFill="1" applyBorder="1" applyAlignment="1">
      <alignment/>
    </xf>
    <xf numFmtId="0" fontId="11" fillId="0" borderId="0" xfId="0" applyFont="1" applyAlignment="1">
      <alignment vertical="center"/>
    </xf>
    <xf numFmtId="49" fontId="17" fillId="33" borderId="32" xfId="0" applyNumberFormat="1" applyFont="1" applyFill="1" applyBorder="1" applyAlignment="1" applyProtection="1">
      <alignment horizontal="center" vertical="center" wrapText="1"/>
      <protection/>
    </xf>
    <xf numFmtId="49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/>
    </xf>
    <xf numFmtId="3" fontId="22" fillId="0" borderId="36" xfId="0" applyNumberFormat="1" applyFont="1" applyBorder="1" applyAlignment="1">
      <alignment horizontal="right"/>
    </xf>
    <xf numFmtId="3" fontId="22" fillId="0" borderId="37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3" fontId="22" fillId="0" borderId="19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3" fontId="22" fillId="0" borderId="38" xfId="0" applyNumberFormat="1" applyFont="1" applyBorder="1" applyAlignment="1">
      <alignment horizontal="right"/>
    </xf>
    <xf numFmtId="3" fontId="22" fillId="33" borderId="39" xfId="0" applyNumberFormat="1" applyFont="1" applyFill="1" applyBorder="1" applyAlignment="1">
      <alignment/>
    </xf>
    <xf numFmtId="3" fontId="22" fillId="33" borderId="40" xfId="0" applyNumberFormat="1" applyFont="1" applyFill="1" applyBorder="1" applyAlignment="1">
      <alignment/>
    </xf>
    <xf numFmtId="3" fontId="22" fillId="33" borderId="41" xfId="0" applyNumberFormat="1" applyFont="1" applyFill="1" applyBorder="1" applyAlignment="1">
      <alignment/>
    </xf>
    <xf numFmtId="3" fontId="22" fillId="33" borderId="42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2" fontId="2" fillId="0" borderId="12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49" fontId="22" fillId="0" borderId="23" xfId="0" applyNumberFormat="1" applyFont="1" applyBorder="1" applyAlignment="1">
      <alignment horizontal="right"/>
    </xf>
    <xf numFmtId="49" fontId="22" fillId="0" borderId="25" xfId="0" applyNumberFormat="1" applyFont="1" applyBorder="1" applyAlignment="1">
      <alignment horizontal="right"/>
    </xf>
    <xf numFmtId="49" fontId="22" fillId="0" borderId="27" xfId="0" applyNumberFormat="1" applyFont="1" applyBorder="1" applyAlignment="1">
      <alignment horizontal="right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/>
    </xf>
    <xf numFmtId="2" fontId="18" fillId="0" borderId="12" xfId="0" applyNumberFormat="1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" fillId="0" borderId="10" xfId="0" applyFont="1" applyFill="1" applyBorder="1" applyAlignment="1" quotePrefix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1" fontId="10" fillId="0" borderId="10" xfId="0" applyNumberFormat="1" applyFont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93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Alignment="1">
      <alignment horizontal="left" wrapText="1"/>
    </xf>
    <xf numFmtId="1" fontId="1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22" fillId="0" borderId="24" xfId="0" applyFont="1" applyBorder="1" applyAlignment="1">
      <alignment horizontal="left" wrapText="1"/>
    </xf>
    <xf numFmtId="14" fontId="12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wrapText="1"/>
    </xf>
    <xf numFmtId="1" fontId="12" fillId="0" borderId="15" xfId="0" applyNumberFormat="1" applyFont="1" applyBorder="1" applyAlignment="1">
      <alignment horizontal="right"/>
    </xf>
    <xf numFmtId="3" fontId="12" fillId="34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3" fontId="12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 wrapText="1"/>
    </xf>
    <xf numFmtId="190" fontId="5" fillId="0" borderId="13" xfId="0" applyNumberFormat="1" applyFont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2" fillId="0" borderId="38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2" fillId="0" borderId="59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22" fillId="33" borderId="60" xfId="0" applyFont="1" applyFill="1" applyBorder="1" applyAlignment="1" applyProtection="1">
      <alignment horizontal="center" vertical="center" wrapText="1"/>
      <protection/>
    </xf>
    <xf numFmtId="0" fontId="22" fillId="33" borderId="29" xfId="0" applyFont="1" applyFill="1" applyBorder="1" applyAlignment="1" applyProtection="1">
      <alignment horizontal="center" vertical="center" wrapText="1"/>
      <protection/>
    </xf>
    <xf numFmtId="49" fontId="17" fillId="33" borderId="55" xfId="0" applyNumberFormat="1" applyFont="1" applyFill="1" applyBorder="1" applyAlignment="1" applyProtection="1">
      <alignment horizontal="center" vertical="center" wrapText="1"/>
      <protection/>
    </xf>
    <xf numFmtId="49" fontId="17" fillId="33" borderId="30" xfId="0" applyNumberFormat="1" applyFont="1" applyFill="1" applyBorder="1" applyAlignment="1" applyProtection="1">
      <alignment horizontal="center" vertical="center" wrapText="1"/>
      <protection/>
    </xf>
    <xf numFmtId="0" fontId="22" fillId="33" borderId="56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center"/>
    </xf>
    <xf numFmtId="0" fontId="22" fillId="33" borderId="54" xfId="0" applyFont="1" applyFill="1" applyBorder="1" applyAlignment="1">
      <alignment horizontal="center"/>
    </xf>
    <xf numFmtId="0" fontId="22" fillId="33" borderId="50" xfId="0" applyFont="1" applyFill="1" applyBorder="1" applyAlignment="1">
      <alignment horizontal="center"/>
    </xf>
    <xf numFmtId="0" fontId="22" fillId="33" borderId="61" xfId="0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350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398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55" zoomScaleNormal="55" workbookViewId="0" topLeftCell="A1">
      <selection activeCell="A2" sqref="A2:H92"/>
    </sheetView>
  </sheetViews>
  <sheetFormatPr defaultColWidth="9.140625" defaultRowHeight="12.75"/>
  <cols>
    <col min="1" max="1" width="15.8515625" style="76" customWidth="1"/>
    <col min="2" max="2" width="103.00390625" style="76" customWidth="1"/>
    <col min="3" max="3" width="22.28125" style="76" customWidth="1"/>
    <col min="4" max="4" width="24.421875" style="76" customWidth="1"/>
    <col min="5" max="5" width="22.8515625" style="76" customWidth="1"/>
    <col min="6" max="6" width="19.00390625" style="76" customWidth="1"/>
    <col min="7" max="7" width="17.140625" style="76" customWidth="1"/>
    <col min="8" max="8" width="20.00390625" style="76" customWidth="1"/>
    <col min="9" max="9" width="11.7109375" style="76" customWidth="1"/>
    <col min="10" max="10" width="12.421875" style="76" customWidth="1"/>
    <col min="11" max="11" width="14.421875" style="76" customWidth="1"/>
    <col min="12" max="12" width="11.7109375" style="76" customWidth="1"/>
    <col min="13" max="13" width="12.00390625" style="76" customWidth="1"/>
    <col min="14" max="14" width="14.8515625" style="76" customWidth="1"/>
    <col min="15" max="15" width="9.140625" style="76" customWidth="1"/>
    <col min="16" max="16" width="12.28125" style="76" customWidth="1"/>
    <col min="17" max="17" width="13.421875" style="76" customWidth="1"/>
    <col min="18" max="16384" width="9.140625" style="76" customWidth="1"/>
  </cols>
  <sheetData>
    <row r="1" ht="18.75">
      <c r="A1" s="76" t="e">
        <f>+A1:H65A4A1:H42A1:H81A4A1:H81</f>
        <v>#NAME?</v>
      </c>
    </row>
    <row r="2" ht="18.75">
      <c r="H2" s="378" t="s">
        <v>243</v>
      </c>
    </row>
    <row r="3" s="379" customFormat="1" ht="18.75">
      <c r="A3" s="49" t="s">
        <v>888</v>
      </c>
    </row>
    <row r="4" s="379" customFormat="1" ht="18.75">
      <c r="A4" s="49" t="s">
        <v>886</v>
      </c>
    </row>
    <row r="5" s="379" customFormat="1" ht="18.75">
      <c r="A5" s="49"/>
    </row>
    <row r="6" spans="1:8" ht="18.75">
      <c r="A6" s="401" t="s">
        <v>924</v>
      </c>
      <c r="B6" s="401"/>
      <c r="C6" s="401"/>
      <c r="D6" s="401"/>
      <c r="E6" s="401"/>
      <c r="F6" s="401"/>
      <c r="G6" s="401"/>
      <c r="H6" s="401"/>
    </row>
    <row r="7" spans="5:6" ht="18.75">
      <c r="E7" s="380"/>
      <c r="F7" s="380"/>
    </row>
    <row r="9" ht="19.5" thickBot="1">
      <c r="H9" s="381" t="s">
        <v>700</v>
      </c>
    </row>
    <row r="10" spans="1:8" ht="18.75">
      <c r="A10" s="402" t="s">
        <v>429</v>
      </c>
      <c r="B10" s="406" t="s">
        <v>333</v>
      </c>
      <c r="C10" s="406" t="s">
        <v>440</v>
      </c>
      <c r="D10" s="408" t="s">
        <v>272</v>
      </c>
      <c r="E10" s="408" t="s">
        <v>273</v>
      </c>
      <c r="F10" s="410" t="s">
        <v>925</v>
      </c>
      <c r="G10" s="411"/>
      <c r="H10" s="404" t="s">
        <v>550</v>
      </c>
    </row>
    <row r="11" spans="1:8" ht="18.75">
      <c r="A11" s="403"/>
      <c r="B11" s="407"/>
      <c r="C11" s="412"/>
      <c r="D11" s="409"/>
      <c r="E11" s="409"/>
      <c r="F11" s="365" t="s">
        <v>334</v>
      </c>
      <c r="G11" s="382" t="s">
        <v>401</v>
      </c>
      <c r="H11" s="405"/>
    </row>
    <row r="12" spans="1:8" s="71" customFormat="1" ht="18.75">
      <c r="A12" s="383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88">
        <v>8</v>
      </c>
    </row>
    <row r="13" spans="1:8" s="71" customFormat="1" ht="18.75">
      <c r="A13" s="384"/>
      <c r="B13" s="385" t="s">
        <v>615</v>
      </c>
      <c r="C13" s="386"/>
      <c r="D13" s="70"/>
      <c r="E13" s="70"/>
      <c r="F13" s="70"/>
      <c r="G13" s="70"/>
      <c r="H13" s="88"/>
    </row>
    <row r="14" spans="1:9" s="72" customFormat="1" ht="56.25">
      <c r="A14" s="384" t="s">
        <v>616</v>
      </c>
      <c r="B14" s="385" t="s">
        <v>617</v>
      </c>
      <c r="C14" s="386">
        <v>1001</v>
      </c>
      <c r="D14" s="232">
        <f>D15+D22+D29+D30</f>
        <v>641907</v>
      </c>
      <c r="E14" s="232">
        <f>E15+E22+E29+E30</f>
        <v>625860</v>
      </c>
      <c r="F14" s="232">
        <f>F15+F22+F29+F30</f>
        <v>625860</v>
      </c>
      <c r="G14" s="232">
        <f>G15+G22+G29+G30</f>
        <v>599862</v>
      </c>
      <c r="H14" s="273">
        <f>G14/E14</f>
        <v>0.9584603585466398</v>
      </c>
      <c r="I14" s="372"/>
    </row>
    <row r="15" spans="1:9" s="71" customFormat="1" ht="18.75">
      <c r="A15" s="384">
        <v>60</v>
      </c>
      <c r="B15" s="385" t="s">
        <v>618</v>
      </c>
      <c r="C15" s="386">
        <v>1002</v>
      </c>
      <c r="D15" s="233">
        <f>D16+D17+D18+D19+D20+D21</f>
        <v>634249</v>
      </c>
      <c r="E15" s="233">
        <f>E16+E17+E18+E19+E20+E21</f>
        <v>602013</v>
      </c>
      <c r="F15" s="233">
        <v>602013</v>
      </c>
      <c r="G15" s="233">
        <f>G16+G17+G18+G19+G20+G21</f>
        <v>593913</v>
      </c>
      <c r="H15" s="273">
        <f aca="true" t="shared" si="0" ref="H15:H76">G15/E15*100</f>
        <v>98.65451410517713</v>
      </c>
      <c r="I15" s="372"/>
    </row>
    <row r="16" spans="1:9" s="71" customFormat="1" ht="37.5">
      <c r="A16" s="387">
        <v>600</v>
      </c>
      <c r="B16" s="388" t="s">
        <v>619</v>
      </c>
      <c r="C16" s="389">
        <v>1003</v>
      </c>
      <c r="D16" s="233"/>
      <c r="E16" s="233"/>
      <c r="F16" s="233"/>
      <c r="G16" s="233"/>
      <c r="H16" s="273"/>
      <c r="I16" s="372"/>
    </row>
    <row r="17" spans="1:9" s="71" customFormat="1" ht="37.5">
      <c r="A17" s="387">
        <v>601</v>
      </c>
      <c r="B17" s="388" t="s">
        <v>620</v>
      </c>
      <c r="C17" s="389">
        <v>1004</v>
      </c>
      <c r="D17" s="234"/>
      <c r="E17" s="233"/>
      <c r="F17" s="233"/>
      <c r="G17" s="233"/>
      <c r="H17" s="273"/>
      <c r="I17" s="372"/>
    </row>
    <row r="18" spans="1:9" s="71" customFormat="1" ht="37.5">
      <c r="A18" s="387">
        <v>602</v>
      </c>
      <c r="B18" s="388" t="s">
        <v>621</v>
      </c>
      <c r="C18" s="389">
        <v>1005</v>
      </c>
      <c r="D18" s="234">
        <v>22323</v>
      </c>
      <c r="E18" s="233">
        <v>28950</v>
      </c>
      <c r="F18" s="233">
        <v>28950</v>
      </c>
      <c r="G18" s="233"/>
      <c r="H18" s="273">
        <f t="shared" si="0"/>
        <v>0</v>
      </c>
      <c r="I18" s="372"/>
    </row>
    <row r="19" spans="1:9" s="71" customFormat="1" ht="37.5">
      <c r="A19" s="387">
        <v>603</v>
      </c>
      <c r="B19" s="388" t="s">
        <v>622</v>
      </c>
      <c r="C19" s="389">
        <v>1006</v>
      </c>
      <c r="D19" s="233"/>
      <c r="E19" s="233"/>
      <c r="F19" s="233">
        <v>0</v>
      </c>
      <c r="G19" s="233"/>
      <c r="H19" s="273"/>
      <c r="I19" s="372"/>
    </row>
    <row r="20" spans="1:9" s="71" customFormat="1" ht="18.75">
      <c r="A20" s="387">
        <v>604</v>
      </c>
      <c r="B20" s="388" t="s">
        <v>623</v>
      </c>
      <c r="C20" s="389">
        <v>1007</v>
      </c>
      <c r="D20" s="233">
        <v>611926</v>
      </c>
      <c r="E20" s="233">
        <v>573063</v>
      </c>
      <c r="F20" s="233">
        <v>573063</v>
      </c>
      <c r="G20" s="233">
        <v>593913</v>
      </c>
      <c r="H20" s="273">
        <f t="shared" si="0"/>
        <v>103.63834342820945</v>
      </c>
      <c r="I20" s="372"/>
    </row>
    <row r="21" spans="1:9" s="71" customFormat="1" ht="18.75">
      <c r="A21" s="387">
        <v>605</v>
      </c>
      <c r="B21" s="388" t="s">
        <v>624</v>
      </c>
      <c r="C21" s="389">
        <v>1008</v>
      </c>
      <c r="D21" s="233"/>
      <c r="E21" s="233"/>
      <c r="F21" s="233"/>
      <c r="G21" s="233"/>
      <c r="H21" s="273"/>
      <c r="I21" s="372"/>
    </row>
    <row r="22" spans="1:9" s="71" customFormat="1" ht="37.5">
      <c r="A22" s="384">
        <v>61</v>
      </c>
      <c r="B22" s="385" t="s">
        <v>625</v>
      </c>
      <c r="C22" s="386">
        <v>1009</v>
      </c>
      <c r="D22" s="235">
        <f>D23+D24+D25+D26+D27+D28</f>
        <v>1294</v>
      </c>
      <c r="E22" s="235">
        <f>E23+E24+E25+E26+E27+E28</f>
        <v>800</v>
      </c>
      <c r="F22" s="235">
        <f>F23+F24+F25+F26+F27+F28</f>
        <v>800</v>
      </c>
      <c r="G22" s="235">
        <f>G23+G24+G25+G26+G27+G28</f>
        <v>5949</v>
      </c>
      <c r="H22" s="273">
        <f t="shared" si="0"/>
        <v>743.625</v>
      </c>
      <c r="I22" s="372"/>
    </row>
    <row r="23" spans="1:9" s="71" customFormat="1" ht="37.5">
      <c r="A23" s="387">
        <v>610</v>
      </c>
      <c r="B23" s="388" t="s">
        <v>626</v>
      </c>
      <c r="C23" s="389">
        <v>1010</v>
      </c>
      <c r="D23" s="233"/>
      <c r="E23" s="233"/>
      <c r="F23" s="233"/>
      <c r="G23" s="233"/>
      <c r="H23" s="273"/>
      <c r="I23" s="372"/>
    </row>
    <row r="24" spans="1:9" s="71" customFormat="1" ht="37.5">
      <c r="A24" s="387">
        <v>611</v>
      </c>
      <c r="B24" s="388" t="s">
        <v>627</v>
      </c>
      <c r="C24" s="389">
        <v>1011</v>
      </c>
      <c r="D24" s="233"/>
      <c r="E24" s="233"/>
      <c r="F24" s="233"/>
      <c r="G24" s="233"/>
      <c r="H24" s="273"/>
      <c r="I24" s="372"/>
    </row>
    <row r="25" spans="1:9" s="71" customFormat="1" ht="37.5">
      <c r="A25" s="387">
        <v>612</v>
      </c>
      <c r="B25" s="388" t="s">
        <v>628</v>
      </c>
      <c r="C25" s="389">
        <v>1012</v>
      </c>
      <c r="D25" s="233">
        <v>42</v>
      </c>
      <c r="E25" s="233"/>
      <c r="F25" s="233"/>
      <c r="G25" s="233"/>
      <c r="H25" s="273"/>
      <c r="I25" s="372"/>
    </row>
    <row r="26" spans="1:9" s="71" customFormat="1" ht="37.5">
      <c r="A26" s="387">
        <v>613</v>
      </c>
      <c r="B26" s="388" t="s">
        <v>629</v>
      </c>
      <c r="C26" s="389">
        <v>1013</v>
      </c>
      <c r="D26" s="233"/>
      <c r="E26" s="233"/>
      <c r="F26" s="233"/>
      <c r="G26" s="233"/>
      <c r="H26" s="273"/>
      <c r="I26" s="372"/>
    </row>
    <row r="27" spans="1:9" s="71" customFormat="1" ht="18.75">
      <c r="A27" s="387">
        <v>614</v>
      </c>
      <c r="B27" s="388" t="s">
        <v>630</v>
      </c>
      <c r="C27" s="389">
        <v>1014</v>
      </c>
      <c r="D27" s="233">
        <v>1252</v>
      </c>
      <c r="E27" s="233">
        <v>800</v>
      </c>
      <c r="F27" s="233">
        <v>800</v>
      </c>
      <c r="G27" s="233">
        <v>5949</v>
      </c>
      <c r="H27" s="273">
        <f t="shared" si="0"/>
        <v>743.625</v>
      </c>
      <c r="I27" s="372"/>
    </row>
    <row r="28" spans="1:9" s="71" customFormat="1" ht="18.75">
      <c r="A28" s="387">
        <v>615</v>
      </c>
      <c r="B28" s="388" t="s">
        <v>631</v>
      </c>
      <c r="C28" s="389">
        <v>1015</v>
      </c>
      <c r="D28" s="235"/>
      <c r="E28" s="233"/>
      <c r="F28" s="233"/>
      <c r="G28" s="233"/>
      <c r="H28" s="273"/>
      <c r="I28" s="372"/>
    </row>
    <row r="29" spans="1:9" s="71" customFormat="1" ht="18.75">
      <c r="A29" s="387">
        <v>64</v>
      </c>
      <c r="B29" s="385" t="s">
        <v>632</v>
      </c>
      <c r="C29" s="386">
        <v>1016</v>
      </c>
      <c r="D29" s="235">
        <v>2228</v>
      </c>
      <c r="E29" s="233">
        <v>600</v>
      </c>
      <c r="F29" s="233">
        <v>600</v>
      </c>
      <c r="G29" s="233"/>
      <c r="H29" s="273">
        <f t="shared" si="0"/>
        <v>0</v>
      </c>
      <c r="I29" s="372"/>
    </row>
    <row r="30" spans="1:9" s="71" customFormat="1" ht="18.75">
      <c r="A30" s="387">
        <v>65</v>
      </c>
      <c r="B30" s="388" t="s">
        <v>633</v>
      </c>
      <c r="C30" s="386">
        <v>1017</v>
      </c>
      <c r="D30" s="233">
        <v>4136</v>
      </c>
      <c r="E30" s="236">
        <v>22447</v>
      </c>
      <c r="F30" s="236">
        <v>22447</v>
      </c>
      <c r="G30" s="233"/>
      <c r="H30" s="273">
        <f t="shared" si="0"/>
        <v>0</v>
      </c>
      <c r="I30" s="372"/>
    </row>
    <row r="31" spans="1:9" s="71" customFormat="1" ht="18.75">
      <c r="A31" s="384"/>
      <c r="B31" s="385" t="s">
        <v>634</v>
      </c>
      <c r="C31" s="389"/>
      <c r="D31" s="233"/>
      <c r="E31" s="236"/>
      <c r="F31" s="236"/>
      <c r="G31" s="233"/>
      <c r="H31" s="273"/>
      <c r="I31" s="372"/>
    </row>
    <row r="32" spans="1:9" s="71" customFormat="1" ht="37.5">
      <c r="A32" s="384" t="s">
        <v>635</v>
      </c>
      <c r="B32" s="385" t="s">
        <v>636</v>
      </c>
      <c r="C32" s="389">
        <v>1018</v>
      </c>
      <c r="D32" s="235">
        <f>D33-D34+D37+D38+D39+D40+D41+D42+D43</f>
        <v>641149</v>
      </c>
      <c r="E32" s="235">
        <f>E33-E34+E37+E38+E39+E40+E41+E42+E43</f>
        <v>623332</v>
      </c>
      <c r="F32" s="235">
        <f>F33-F34+F37+F38+F39+F40+F41+F42+F43</f>
        <v>623332</v>
      </c>
      <c r="G32" s="235">
        <f>G33-G34+G37+G38+G39+G40+G41+G42+G43</f>
        <v>581764</v>
      </c>
      <c r="H32" s="273">
        <f t="shared" si="0"/>
        <v>93.3313226338452</v>
      </c>
      <c r="I32" s="372"/>
    </row>
    <row r="33" spans="1:9" s="71" customFormat="1" ht="18.75">
      <c r="A33" s="387">
        <v>50</v>
      </c>
      <c r="B33" s="388" t="s">
        <v>637</v>
      </c>
      <c r="C33" s="386">
        <v>1019</v>
      </c>
      <c r="D33" s="233">
        <v>546798</v>
      </c>
      <c r="E33" s="233">
        <v>509257</v>
      </c>
      <c r="F33" s="233">
        <v>509257</v>
      </c>
      <c r="G33" s="233">
        <v>479826</v>
      </c>
      <c r="H33" s="273">
        <f t="shared" si="0"/>
        <v>94.22079617953214</v>
      </c>
      <c r="I33" s="372"/>
    </row>
    <row r="34" spans="1:9" s="71" customFormat="1" ht="18.75">
      <c r="A34" s="387">
        <v>62</v>
      </c>
      <c r="B34" s="388" t="s">
        <v>638</v>
      </c>
      <c r="C34" s="389">
        <v>1020</v>
      </c>
      <c r="D34" s="233">
        <v>1469</v>
      </c>
      <c r="E34" s="233">
        <v>1040</v>
      </c>
      <c r="F34" s="233">
        <v>1040</v>
      </c>
      <c r="G34" s="233">
        <v>2701</v>
      </c>
      <c r="H34" s="273">
        <f t="shared" si="0"/>
        <v>259.71153846153845</v>
      </c>
      <c r="I34" s="372"/>
    </row>
    <row r="35" spans="1:9" s="71" customFormat="1" ht="37.5">
      <c r="A35" s="387">
        <v>630</v>
      </c>
      <c r="B35" s="388" t="s">
        <v>639</v>
      </c>
      <c r="C35" s="389">
        <v>1021</v>
      </c>
      <c r="D35" s="235"/>
      <c r="E35" s="233"/>
      <c r="F35" s="233">
        <v>0</v>
      </c>
      <c r="G35" s="233"/>
      <c r="H35" s="273"/>
      <c r="I35" s="372"/>
    </row>
    <row r="36" spans="1:9" s="71" customFormat="1" ht="37.5">
      <c r="A36" s="387">
        <v>631</v>
      </c>
      <c r="B36" s="388" t="s">
        <v>640</v>
      </c>
      <c r="C36" s="386">
        <v>1022</v>
      </c>
      <c r="D36" s="233"/>
      <c r="E36" s="233"/>
      <c r="F36" s="233">
        <v>0</v>
      </c>
      <c r="G36" s="233"/>
      <c r="H36" s="273"/>
      <c r="I36" s="372"/>
    </row>
    <row r="37" spans="1:9" s="71" customFormat="1" ht="18.75">
      <c r="A37" s="387" t="s">
        <v>641</v>
      </c>
      <c r="B37" s="388" t="s">
        <v>642</v>
      </c>
      <c r="C37" s="389">
        <v>1023</v>
      </c>
      <c r="D37" s="233">
        <v>6160</v>
      </c>
      <c r="E37" s="233">
        <v>14310</v>
      </c>
      <c r="F37" s="233">
        <v>14310</v>
      </c>
      <c r="G37" s="233">
        <v>10614</v>
      </c>
      <c r="H37" s="273">
        <f t="shared" si="0"/>
        <v>74.17190775681341</v>
      </c>
      <c r="I37" s="372"/>
    </row>
    <row r="38" spans="1:9" s="71" customFormat="1" ht="18.75">
      <c r="A38" s="387">
        <v>513</v>
      </c>
      <c r="B38" s="388" t="s">
        <v>643</v>
      </c>
      <c r="C38" s="389">
        <v>1024</v>
      </c>
      <c r="D38" s="235">
        <v>2002</v>
      </c>
      <c r="E38" s="233">
        <v>2320</v>
      </c>
      <c r="F38" s="233">
        <v>2320</v>
      </c>
      <c r="G38" s="233">
        <v>1974</v>
      </c>
      <c r="H38" s="273">
        <f t="shared" si="0"/>
        <v>85.08620689655172</v>
      </c>
      <c r="I38" s="372"/>
    </row>
    <row r="39" spans="1:9" s="71" customFormat="1" ht="18.75">
      <c r="A39" s="387">
        <v>52</v>
      </c>
      <c r="B39" s="388" t="s">
        <v>644</v>
      </c>
      <c r="C39" s="386">
        <v>1025</v>
      </c>
      <c r="D39" s="235">
        <v>47287</v>
      </c>
      <c r="E39" s="233">
        <v>53968</v>
      </c>
      <c r="F39" s="233">
        <v>53968</v>
      </c>
      <c r="G39" s="233">
        <v>51442</v>
      </c>
      <c r="H39" s="273">
        <f t="shared" si="0"/>
        <v>95.31944856211088</v>
      </c>
      <c r="I39" s="372"/>
    </row>
    <row r="40" spans="1:9" s="71" customFormat="1" ht="18.75">
      <c r="A40" s="387">
        <v>53</v>
      </c>
      <c r="B40" s="388" t="s">
        <v>645</v>
      </c>
      <c r="C40" s="389">
        <v>1026</v>
      </c>
      <c r="D40" s="233">
        <v>3954</v>
      </c>
      <c r="E40" s="233">
        <v>5393</v>
      </c>
      <c r="F40" s="233">
        <v>5393</v>
      </c>
      <c r="G40" s="233">
        <v>4744</v>
      </c>
      <c r="H40" s="273">
        <f t="shared" si="0"/>
        <v>87.96588169849805</v>
      </c>
      <c r="I40" s="372"/>
    </row>
    <row r="41" spans="1:9" s="71" customFormat="1" ht="18.75">
      <c r="A41" s="387">
        <v>540</v>
      </c>
      <c r="B41" s="388" t="s">
        <v>646</v>
      </c>
      <c r="C41" s="389">
        <v>1027</v>
      </c>
      <c r="D41" s="235">
        <v>26360</v>
      </c>
      <c r="E41" s="233">
        <v>26349</v>
      </c>
      <c r="F41" s="233">
        <v>26349</v>
      </c>
      <c r="G41" s="233">
        <v>26330</v>
      </c>
      <c r="H41" s="273">
        <f t="shared" si="0"/>
        <v>99.92789100155603</v>
      </c>
      <c r="I41" s="372"/>
    </row>
    <row r="42" spans="1:9" s="71" customFormat="1" ht="18.75">
      <c r="A42" s="387" t="s">
        <v>647</v>
      </c>
      <c r="B42" s="388" t="s">
        <v>648</v>
      </c>
      <c r="C42" s="389">
        <v>1028</v>
      </c>
      <c r="D42" s="235">
        <v>1240</v>
      </c>
      <c r="E42" s="237"/>
      <c r="F42" s="237">
        <v>0</v>
      </c>
      <c r="G42" s="237"/>
      <c r="H42" s="273"/>
      <c r="I42" s="372"/>
    </row>
    <row r="43" spans="1:9" ht="18.75">
      <c r="A43" s="387">
        <v>55</v>
      </c>
      <c r="B43" s="388" t="s">
        <v>649</v>
      </c>
      <c r="C43" s="389">
        <v>1029</v>
      </c>
      <c r="D43" s="238">
        <v>8817</v>
      </c>
      <c r="E43" s="239">
        <v>12775</v>
      </c>
      <c r="F43" s="239">
        <v>12775</v>
      </c>
      <c r="G43" s="238">
        <v>9535</v>
      </c>
      <c r="H43" s="273">
        <f t="shared" si="0"/>
        <v>74.63796477495107</v>
      </c>
      <c r="I43" s="372"/>
    </row>
    <row r="44" spans="1:9" ht="18.75">
      <c r="A44" s="384"/>
      <c r="B44" s="385" t="s">
        <v>650</v>
      </c>
      <c r="C44" s="389">
        <v>1030</v>
      </c>
      <c r="D44" s="238">
        <f>D14-D32</f>
        <v>758</v>
      </c>
      <c r="E44" s="238">
        <v>4188</v>
      </c>
      <c r="F44" s="238">
        <v>4188</v>
      </c>
      <c r="G44" s="238">
        <f>G14-G32</f>
        <v>18098</v>
      </c>
      <c r="H44" s="273">
        <f t="shared" si="0"/>
        <v>432.1394460362942</v>
      </c>
      <c r="I44" s="372"/>
    </row>
    <row r="45" spans="1:9" ht="18.75">
      <c r="A45" s="384"/>
      <c r="B45" s="385" t="s">
        <v>651</v>
      </c>
      <c r="C45" s="386">
        <v>1031</v>
      </c>
      <c r="D45" s="238"/>
      <c r="E45" s="240"/>
      <c r="F45" s="238"/>
      <c r="G45" s="238"/>
      <c r="H45" s="273"/>
      <c r="I45" s="372"/>
    </row>
    <row r="46" spans="1:9" ht="18.75">
      <c r="A46" s="384">
        <v>66</v>
      </c>
      <c r="B46" s="385" t="s">
        <v>652</v>
      </c>
      <c r="C46" s="389">
        <v>1032</v>
      </c>
      <c r="D46" s="238">
        <f>D47+D53+D54</f>
        <v>22253</v>
      </c>
      <c r="E46" s="238">
        <v>23160</v>
      </c>
      <c r="F46" s="238">
        <f>F47+F53+F54</f>
        <v>23160</v>
      </c>
      <c r="G46" s="238">
        <f>G47+G53+G54</f>
        <v>16041</v>
      </c>
      <c r="H46" s="273">
        <f t="shared" si="0"/>
        <v>69.26165803108807</v>
      </c>
      <c r="I46" s="372"/>
    </row>
    <row r="47" spans="1:9" ht="56.25">
      <c r="A47" s="384" t="s">
        <v>653</v>
      </c>
      <c r="B47" s="385" t="s">
        <v>654</v>
      </c>
      <c r="C47" s="389">
        <v>1033</v>
      </c>
      <c r="D47" s="238">
        <f>D48+D50+D51+D52</f>
        <v>10386</v>
      </c>
      <c r="E47" s="238">
        <f>E48+E50+E51+E52</f>
        <v>12400</v>
      </c>
      <c r="F47" s="238">
        <f>F48+F50+F51+F52</f>
        <v>12400</v>
      </c>
      <c r="G47" s="238">
        <f>G48+G50+G51+G52</f>
        <v>0</v>
      </c>
      <c r="H47" s="273">
        <f t="shared" si="0"/>
        <v>0</v>
      </c>
      <c r="I47" s="372"/>
    </row>
    <row r="48" spans="1:9" ht="18.75">
      <c r="A48" s="387">
        <v>660</v>
      </c>
      <c r="B48" s="388" t="s">
        <v>655</v>
      </c>
      <c r="C48" s="386">
        <v>1034</v>
      </c>
      <c r="D48" s="238"/>
      <c r="E48" s="238"/>
      <c r="F48" s="238"/>
      <c r="G48" s="238"/>
      <c r="H48" s="273"/>
      <c r="I48" s="372"/>
    </row>
    <row r="49" spans="1:9" ht="18.75">
      <c r="A49" s="387">
        <v>661</v>
      </c>
      <c r="B49" s="388" t="s">
        <v>656</v>
      </c>
      <c r="C49" s="389">
        <v>1038</v>
      </c>
      <c r="D49" s="241"/>
      <c r="E49" s="241"/>
      <c r="F49" s="241"/>
      <c r="G49" s="241"/>
      <c r="H49" s="273" t="e">
        <f t="shared" si="0"/>
        <v>#DIV/0!</v>
      </c>
      <c r="I49" s="372"/>
    </row>
    <row r="50" spans="1:9" ht="18.75">
      <c r="A50" s="387">
        <v>661</v>
      </c>
      <c r="B50" s="388" t="s">
        <v>656</v>
      </c>
      <c r="C50" s="389">
        <v>1035</v>
      </c>
      <c r="D50" s="241">
        <v>10386</v>
      </c>
      <c r="E50" s="241">
        <v>12400</v>
      </c>
      <c r="F50" s="241">
        <v>12400</v>
      </c>
      <c r="G50" s="241"/>
      <c r="H50" s="273">
        <f t="shared" si="0"/>
        <v>0</v>
      </c>
      <c r="I50" s="372"/>
    </row>
    <row r="51" spans="1:9" ht="37.5">
      <c r="A51" s="387">
        <v>665</v>
      </c>
      <c r="B51" s="388" t="s">
        <v>657</v>
      </c>
      <c r="C51" s="389">
        <v>1036</v>
      </c>
      <c r="D51" s="238"/>
      <c r="E51" s="238">
        <v>0</v>
      </c>
      <c r="F51" s="238"/>
      <c r="G51" s="238"/>
      <c r="H51" s="273"/>
      <c r="I51" s="372"/>
    </row>
    <row r="52" spans="1:9" ht="18.75">
      <c r="A52" s="387">
        <v>669</v>
      </c>
      <c r="B52" s="388" t="s">
        <v>658</v>
      </c>
      <c r="C52" s="386">
        <v>1037</v>
      </c>
      <c r="D52" s="238"/>
      <c r="E52" s="238">
        <v>0</v>
      </c>
      <c r="F52" s="238"/>
      <c r="G52" s="238"/>
      <c r="H52" s="273"/>
      <c r="I52" s="372"/>
    </row>
    <row r="53" spans="1:9" ht="18.75">
      <c r="A53" s="384">
        <v>662</v>
      </c>
      <c r="B53" s="385" t="s">
        <v>659</v>
      </c>
      <c r="C53" s="389">
        <v>1038</v>
      </c>
      <c r="D53" s="238">
        <v>11859</v>
      </c>
      <c r="E53" s="238">
        <v>10700</v>
      </c>
      <c r="F53" s="238">
        <v>10700</v>
      </c>
      <c r="G53" s="238">
        <v>16020</v>
      </c>
      <c r="H53" s="273">
        <f t="shared" si="0"/>
        <v>149.7196261682243</v>
      </c>
      <c r="I53" s="372"/>
    </row>
    <row r="54" spans="1:9" ht="37.5">
      <c r="A54" s="384" t="s">
        <v>660</v>
      </c>
      <c r="B54" s="385" t="s">
        <v>661</v>
      </c>
      <c r="C54" s="389">
        <v>1039</v>
      </c>
      <c r="D54" s="238">
        <v>8</v>
      </c>
      <c r="E54" s="237">
        <v>60</v>
      </c>
      <c r="F54" s="238">
        <v>60</v>
      </c>
      <c r="G54" s="237">
        <v>21</v>
      </c>
      <c r="H54" s="273">
        <f t="shared" si="0"/>
        <v>35</v>
      </c>
      <c r="I54" s="372"/>
    </row>
    <row r="55" spans="1:9" ht="18.75">
      <c r="A55" s="384">
        <v>56</v>
      </c>
      <c r="B55" s="385" t="s">
        <v>662</v>
      </c>
      <c r="C55" s="386">
        <v>1040</v>
      </c>
      <c r="D55" s="238">
        <f>D56+D61+D62</f>
        <v>8822</v>
      </c>
      <c r="E55" s="238">
        <f>E56+E61+E62</f>
        <v>15551</v>
      </c>
      <c r="F55" s="238">
        <f>F56+F61+F62</f>
        <v>15551</v>
      </c>
      <c r="G55" s="238">
        <f>G56+G61+G62</f>
        <v>1557</v>
      </c>
      <c r="H55" s="273">
        <f t="shared" si="0"/>
        <v>10.01221786380297</v>
      </c>
      <c r="I55" s="372"/>
    </row>
    <row r="56" spans="1:9" ht="56.25">
      <c r="A56" s="384" t="s">
        <v>663</v>
      </c>
      <c r="B56" s="385" t="s">
        <v>664</v>
      </c>
      <c r="C56" s="389">
        <v>1041</v>
      </c>
      <c r="D56" s="238">
        <f>D57+D58+D59+D60</f>
        <v>54</v>
      </c>
      <c r="E56" s="238">
        <f>E57+E58+E59+E60</f>
        <v>0</v>
      </c>
      <c r="F56" s="238">
        <f>F57+F58+F59+F60</f>
        <v>0</v>
      </c>
      <c r="G56" s="238">
        <f>G57+G58+G59+G60</f>
        <v>0</v>
      </c>
      <c r="H56" s="273"/>
      <c r="I56" s="372"/>
    </row>
    <row r="57" spans="1:9" ht="18.75">
      <c r="A57" s="387">
        <v>560</v>
      </c>
      <c r="B57" s="388" t="s">
        <v>665</v>
      </c>
      <c r="C57" s="389">
        <v>1042</v>
      </c>
      <c r="D57" s="238"/>
      <c r="E57" s="238"/>
      <c r="F57" s="238"/>
      <c r="G57" s="238"/>
      <c r="H57" s="273"/>
      <c r="I57" s="372"/>
    </row>
    <row r="58" spans="1:9" ht="18.75">
      <c r="A58" s="387">
        <v>561</v>
      </c>
      <c r="B58" s="388" t="s">
        <v>666</v>
      </c>
      <c r="C58" s="386">
        <v>1043</v>
      </c>
      <c r="D58" s="238">
        <v>54</v>
      </c>
      <c r="E58" s="238"/>
      <c r="F58" s="238"/>
      <c r="G58" s="238"/>
      <c r="H58" s="273"/>
      <c r="I58" s="372"/>
    </row>
    <row r="59" spans="1:9" ht="18.75">
      <c r="A59" s="387">
        <v>565</v>
      </c>
      <c r="B59" s="388" t="s">
        <v>667</v>
      </c>
      <c r="C59" s="389">
        <v>1044</v>
      </c>
      <c r="D59" s="238"/>
      <c r="E59" s="238"/>
      <c r="F59" s="238"/>
      <c r="G59" s="238"/>
      <c r="H59" s="273"/>
      <c r="I59" s="372"/>
    </row>
    <row r="60" spans="1:9" ht="18.75">
      <c r="A60" s="387" t="s">
        <v>668</v>
      </c>
      <c r="B60" s="388" t="s">
        <v>669</v>
      </c>
      <c r="C60" s="389">
        <v>1045</v>
      </c>
      <c r="D60" s="238"/>
      <c r="E60" s="238"/>
      <c r="F60" s="238"/>
      <c r="G60" s="238"/>
      <c r="H60" s="273"/>
      <c r="I60" s="372"/>
    </row>
    <row r="61" spans="1:9" ht="18.75">
      <c r="A61" s="387">
        <v>562</v>
      </c>
      <c r="B61" s="388" t="s">
        <v>670</v>
      </c>
      <c r="C61" s="386">
        <v>1046</v>
      </c>
      <c r="D61" s="238">
        <v>8767</v>
      </c>
      <c r="E61" s="238">
        <v>15510</v>
      </c>
      <c r="F61" s="238">
        <v>15510</v>
      </c>
      <c r="G61" s="238">
        <v>1524</v>
      </c>
      <c r="H61" s="273">
        <f t="shared" si="0"/>
        <v>9.825918762088975</v>
      </c>
      <c r="I61" s="372"/>
    </row>
    <row r="62" spans="1:9" ht="37.5">
      <c r="A62" s="384" t="s">
        <v>671</v>
      </c>
      <c r="B62" s="385" t="s">
        <v>672</v>
      </c>
      <c r="C62" s="389">
        <v>1047</v>
      </c>
      <c r="D62" s="238">
        <v>1</v>
      </c>
      <c r="E62" s="238">
        <v>41</v>
      </c>
      <c r="F62" s="238">
        <v>41</v>
      </c>
      <c r="G62" s="238">
        <v>33</v>
      </c>
      <c r="H62" s="273">
        <f t="shared" si="0"/>
        <v>80.48780487804879</v>
      </c>
      <c r="I62" s="372"/>
    </row>
    <row r="63" spans="1:9" ht="18.75">
      <c r="A63" s="384"/>
      <c r="B63" s="385" t="s">
        <v>673</v>
      </c>
      <c r="C63" s="389">
        <v>1048</v>
      </c>
      <c r="D63" s="238">
        <f>D46-D55</f>
        <v>13431</v>
      </c>
      <c r="E63" s="238">
        <f>E46-E55</f>
        <v>7609</v>
      </c>
      <c r="F63" s="238">
        <f>F46-F55</f>
        <v>7609</v>
      </c>
      <c r="G63" s="238">
        <f>G46-G55</f>
        <v>14484</v>
      </c>
      <c r="H63" s="273">
        <f t="shared" si="0"/>
        <v>190.35352871599423</v>
      </c>
      <c r="I63" s="372"/>
    </row>
    <row r="64" spans="1:9" ht="18.75">
      <c r="A64" s="384"/>
      <c r="B64" s="385" t="s">
        <v>674</v>
      </c>
      <c r="C64" s="386">
        <v>1049</v>
      </c>
      <c r="D64" s="238"/>
      <c r="E64" s="238"/>
      <c r="F64" s="238"/>
      <c r="G64" s="238"/>
      <c r="H64" s="273"/>
      <c r="I64" s="372"/>
    </row>
    <row r="65" spans="1:9" ht="37.5">
      <c r="A65" s="387" t="s">
        <v>675</v>
      </c>
      <c r="B65" s="388" t="s">
        <v>676</v>
      </c>
      <c r="C65" s="389">
        <v>1050</v>
      </c>
      <c r="D65" s="238">
        <v>24039</v>
      </c>
      <c r="E65" s="238">
        <v>5300</v>
      </c>
      <c r="F65" s="238">
        <v>5300</v>
      </c>
      <c r="G65" s="238">
        <v>15872</v>
      </c>
      <c r="H65" s="273">
        <f t="shared" si="0"/>
        <v>299.47169811320754</v>
      </c>
      <c r="I65" s="372"/>
    </row>
    <row r="66" spans="1:9" ht="37.5">
      <c r="A66" s="387" t="s">
        <v>677</v>
      </c>
      <c r="B66" s="388" t="s">
        <v>678</v>
      </c>
      <c r="C66" s="389">
        <v>1051</v>
      </c>
      <c r="D66" s="238">
        <v>28759</v>
      </c>
      <c r="E66" s="238">
        <v>14400</v>
      </c>
      <c r="F66" s="238">
        <v>14400</v>
      </c>
      <c r="G66" s="238">
        <v>31692</v>
      </c>
      <c r="H66" s="273">
        <f t="shared" si="0"/>
        <v>220.08333333333331</v>
      </c>
      <c r="I66" s="372"/>
    </row>
    <row r="67" spans="1:9" ht="56.25">
      <c r="A67" s="387" t="s">
        <v>679</v>
      </c>
      <c r="B67" s="388" t="s">
        <v>680</v>
      </c>
      <c r="C67" s="386">
        <v>1052</v>
      </c>
      <c r="D67" s="238">
        <v>587</v>
      </c>
      <c r="E67" s="238">
        <v>200</v>
      </c>
      <c r="F67" s="238">
        <v>200</v>
      </c>
      <c r="G67" s="238">
        <v>1414</v>
      </c>
      <c r="H67" s="273">
        <f t="shared" si="0"/>
        <v>707</v>
      </c>
      <c r="I67" s="372"/>
    </row>
    <row r="68" spans="1:9" ht="56.25">
      <c r="A68" s="387" t="s">
        <v>681</v>
      </c>
      <c r="B68" s="388" t="s">
        <v>682</v>
      </c>
      <c r="C68" s="389">
        <v>1053</v>
      </c>
      <c r="D68" s="238">
        <v>4304</v>
      </c>
      <c r="E68" s="238">
        <v>1280</v>
      </c>
      <c r="F68" s="238">
        <v>1280</v>
      </c>
      <c r="G68" s="238">
        <v>1565</v>
      </c>
      <c r="H68" s="273">
        <f t="shared" si="0"/>
        <v>122.265625</v>
      </c>
      <c r="I68" s="372"/>
    </row>
    <row r="69" spans="1:9" ht="37.5">
      <c r="A69" s="384"/>
      <c r="B69" s="385" t="s">
        <v>683</v>
      </c>
      <c r="C69" s="389">
        <v>1054</v>
      </c>
      <c r="D69" s="238">
        <f>D44-D45+D63-D64+D65-D66+D67-D68</f>
        <v>5752</v>
      </c>
      <c r="E69" s="238">
        <f>E44-E45+E63-E64+E65-E66+E67-E68</f>
        <v>1617</v>
      </c>
      <c r="F69" s="238">
        <f>F44-F45+F63-F64+F65-F66+F67-F68</f>
        <v>1617</v>
      </c>
      <c r="G69" s="238">
        <f>G44-G45+G63-G64+G65-G66+G67-G68</f>
        <v>16611</v>
      </c>
      <c r="H69" s="273">
        <f t="shared" si="0"/>
        <v>1027.2727272727273</v>
      </c>
      <c r="I69" s="372"/>
    </row>
    <row r="70" spans="1:9" ht="37.5">
      <c r="A70" s="384"/>
      <c r="B70" s="385" t="s">
        <v>684</v>
      </c>
      <c r="C70" s="386">
        <v>1055</v>
      </c>
      <c r="D70" s="238"/>
      <c r="E70" s="238"/>
      <c r="F70" s="238"/>
      <c r="G70" s="238"/>
      <c r="H70" s="273"/>
      <c r="I70" s="372"/>
    </row>
    <row r="71" spans="1:9" ht="56.25">
      <c r="A71" s="384" t="s">
        <v>555</v>
      </c>
      <c r="B71" s="385" t="s">
        <v>685</v>
      </c>
      <c r="C71" s="389">
        <v>1056</v>
      </c>
      <c r="D71" s="238"/>
      <c r="E71" s="238"/>
      <c r="F71" s="238"/>
      <c r="G71" s="238">
        <v>29</v>
      </c>
      <c r="H71" s="273"/>
      <c r="I71" s="372"/>
    </row>
    <row r="72" spans="1:9" ht="56.25">
      <c r="A72" s="387" t="s">
        <v>556</v>
      </c>
      <c r="B72" s="388" t="s">
        <v>686</v>
      </c>
      <c r="C72" s="389">
        <v>1057</v>
      </c>
      <c r="D72" s="238"/>
      <c r="E72" s="238"/>
      <c r="F72" s="238"/>
      <c r="G72" s="238"/>
      <c r="H72" s="273"/>
      <c r="I72" s="372"/>
    </row>
    <row r="73" spans="1:9" ht="18.75">
      <c r="A73" s="384"/>
      <c r="B73" s="385" t="s">
        <v>687</v>
      </c>
      <c r="C73" s="386">
        <v>1058</v>
      </c>
      <c r="D73" s="238">
        <f>D69-D70+D71-D72</f>
        <v>5752</v>
      </c>
      <c r="E73" s="238">
        <f>E69-E70+E71-E72</f>
        <v>1617</v>
      </c>
      <c r="F73" s="238">
        <f>F69-F70+F71-F72</f>
        <v>1617</v>
      </c>
      <c r="G73" s="238">
        <f>G69-G70+G71-G72</f>
        <v>16640</v>
      </c>
      <c r="H73" s="273">
        <f t="shared" si="0"/>
        <v>1029.0661719233149</v>
      </c>
      <c r="I73" s="372"/>
    </row>
    <row r="74" spans="1:9" ht="18.75">
      <c r="A74" s="390"/>
      <c r="B74" s="391" t="s">
        <v>688</v>
      </c>
      <c r="C74" s="389">
        <v>1059</v>
      </c>
      <c r="D74" s="238"/>
      <c r="E74" s="238"/>
      <c r="F74" s="238"/>
      <c r="G74" s="238"/>
      <c r="H74" s="273"/>
      <c r="I74" s="372"/>
    </row>
    <row r="75" spans="1:9" ht="18.75">
      <c r="A75" s="387"/>
      <c r="B75" s="391" t="s">
        <v>689</v>
      </c>
      <c r="C75" s="389"/>
      <c r="D75" s="238"/>
      <c r="E75" s="238"/>
      <c r="F75" s="238"/>
      <c r="G75" s="238"/>
      <c r="H75" s="273"/>
      <c r="I75" s="372"/>
    </row>
    <row r="76" spans="1:9" ht="18.75">
      <c r="A76" s="384">
        <v>721</v>
      </c>
      <c r="B76" s="392" t="s">
        <v>690</v>
      </c>
      <c r="C76" s="386">
        <v>1060</v>
      </c>
      <c r="D76" s="238">
        <v>3452</v>
      </c>
      <c r="E76" s="238">
        <v>242</v>
      </c>
      <c r="F76" s="238">
        <v>242</v>
      </c>
      <c r="G76" s="238">
        <v>2496</v>
      </c>
      <c r="H76" s="273">
        <f t="shared" si="0"/>
        <v>1031.404958677686</v>
      </c>
      <c r="I76" s="372"/>
    </row>
    <row r="77" spans="1:9" ht="18.75">
      <c r="A77" s="387" t="s">
        <v>691</v>
      </c>
      <c r="B77" s="391" t="s">
        <v>692</v>
      </c>
      <c r="C77" s="389">
        <v>1061</v>
      </c>
      <c r="D77" s="238"/>
      <c r="E77" s="238"/>
      <c r="F77" s="238"/>
      <c r="G77" s="238"/>
      <c r="H77" s="273"/>
      <c r="I77" s="372"/>
    </row>
    <row r="78" spans="1:9" ht="18.75">
      <c r="A78" s="387" t="s">
        <v>691</v>
      </c>
      <c r="B78" s="391" t="s">
        <v>693</v>
      </c>
      <c r="C78" s="389">
        <v>1062</v>
      </c>
      <c r="D78" s="238">
        <v>1135</v>
      </c>
      <c r="E78" s="238"/>
      <c r="F78" s="238"/>
      <c r="G78" s="238"/>
      <c r="H78" s="273"/>
      <c r="I78" s="372"/>
    </row>
    <row r="79" spans="1:9" ht="18.75">
      <c r="A79" s="387">
        <v>723</v>
      </c>
      <c r="B79" s="391" t="s">
        <v>694</v>
      </c>
      <c r="C79" s="386">
        <v>1063</v>
      </c>
      <c r="D79" s="238"/>
      <c r="E79" s="238"/>
      <c r="F79" s="238"/>
      <c r="G79" s="238"/>
      <c r="H79" s="273"/>
      <c r="I79" s="372"/>
    </row>
    <row r="80" spans="1:9" ht="18.75">
      <c r="A80" s="384"/>
      <c r="B80" s="392" t="s">
        <v>695</v>
      </c>
      <c r="C80" s="389">
        <v>1064</v>
      </c>
      <c r="D80" s="238">
        <f>D73-D74-D76-D77+D78</f>
        <v>3435</v>
      </c>
      <c r="E80" s="238">
        <f>E73-E76</f>
        <v>1375</v>
      </c>
      <c r="F80" s="238">
        <f>F73-F74-F76-F77+F78</f>
        <v>1375</v>
      </c>
      <c r="G80" s="238">
        <f>G73-G74-G76-G77+G78</f>
        <v>14144</v>
      </c>
      <c r="H80" s="273">
        <f>G80/E80*100</f>
        <v>1028.6545454545453</v>
      </c>
      <c r="I80" s="372"/>
    </row>
    <row r="81" spans="1:9" ht="18.75">
      <c r="A81" s="390"/>
      <c r="B81" s="391" t="s">
        <v>696</v>
      </c>
      <c r="C81" s="389">
        <v>1065</v>
      </c>
      <c r="D81" s="238"/>
      <c r="E81" s="238"/>
      <c r="F81" s="238"/>
      <c r="G81" s="238"/>
      <c r="H81" s="273"/>
      <c r="I81" s="372"/>
    </row>
    <row r="82" spans="1:9" ht="18.75">
      <c r="A82" s="390"/>
      <c r="B82" s="391" t="s">
        <v>697</v>
      </c>
      <c r="C82" s="386">
        <v>1066</v>
      </c>
      <c r="D82" s="238"/>
      <c r="E82" s="238"/>
      <c r="F82" s="238"/>
      <c r="G82" s="238"/>
      <c r="H82" s="273"/>
      <c r="I82" s="372"/>
    </row>
    <row r="83" spans="1:9" ht="18.75">
      <c r="A83" s="390"/>
      <c r="B83" s="391" t="s">
        <v>698</v>
      </c>
      <c r="C83" s="389">
        <v>1067</v>
      </c>
      <c r="D83" s="238"/>
      <c r="E83" s="238"/>
      <c r="F83" s="238"/>
      <c r="G83" s="238"/>
      <c r="H83" s="273"/>
      <c r="I83" s="372"/>
    </row>
    <row r="84" spans="1:9" ht="18.75">
      <c r="A84" s="390"/>
      <c r="B84" s="391" t="s">
        <v>274</v>
      </c>
      <c r="C84" s="389">
        <v>1068</v>
      </c>
      <c r="D84" s="238"/>
      <c r="E84" s="238"/>
      <c r="F84" s="238"/>
      <c r="G84" s="238"/>
      <c r="H84" s="273"/>
      <c r="I84" s="372"/>
    </row>
    <row r="85" spans="1:9" ht="18.75">
      <c r="A85" s="390"/>
      <c r="B85" s="391" t="s">
        <v>275</v>
      </c>
      <c r="C85" s="389">
        <v>1069</v>
      </c>
      <c r="D85" s="238"/>
      <c r="E85" s="238"/>
      <c r="F85" s="238"/>
      <c r="G85" s="238"/>
      <c r="H85" s="273"/>
      <c r="I85" s="372"/>
    </row>
    <row r="86" spans="1:9" ht="18.75">
      <c r="A86" s="390"/>
      <c r="B86" s="391" t="s">
        <v>699</v>
      </c>
      <c r="C86" s="389"/>
      <c r="D86" s="238"/>
      <c r="E86" s="238"/>
      <c r="F86" s="238"/>
      <c r="G86" s="238"/>
      <c r="H86" s="273"/>
      <c r="I86" s="372"/>
    </row>
    <row r="87" spans="1:9" ht="18.75">
      <c r="A87" s="390"/>
      <c r="B87" s="391" t="s">
        <v>557</v>
      </c>
      <c r="C87" s="386">
        <v>1070</v>
      </c>
      <c r="D87" s="238"/>
      <c r="E87" s="238"/>
      <c r="F87" s="238"/>
      <c r="G87" s="238"/>
      <c r="H87" s="273"/>
      <c r="I87" s="372"/>
    </row>
    <row r="88" spans="1:8" ht="19.5" thickBot="1">
      <c r="A88" s="393"/>
      <c r="B88" s="394" t="s">
        <v>558</v>
      </c>
      <c r="C88" s="395">
        <v>1071</v>
      </c>
      <c r="D88" s="396"/>
      <c r="E88" s="396"/>
      <c r="F88" s="396"/>
      <c r="G88" s="396"/>
      <c r="H88" s="273"/>
    </row>
    <row r="90" spans="1:7" ht="18.75">
      <c r="A90" s="76" t="s">
        <v>947</v>
      </c>
      <c r="D90" s="78"/>
      <c r="E90" s="79"/>
      <c r="F90" s="76" t="s">
        <v>271</v>
      </c>
      <c r="G90" s="80"/>
    </row>
    <row r="91" ht="18.75">
      <c r="C91" s="78" t="s">
        <v>409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31496062992125984" right="0.11811023622047244" top="0.3543307086614173" bottom="0.3543307086614173" header="0.31496062992125984" footer="0.31496062992125984"/>
  <pageSetup fitToHeight="0" fitToWidth="1" horizontalDpi="600" verticalDpi="600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2" sqref="B2:U35"/>
    </sheetView>
  </sheetViews>
  <sheetFormatPr defaultColWidth="9.140625" defaultRowHeight="12.75"/>
  <cols>
    <col min="1" max="1" width="9.140625" style="23" customWidth="1"/>
    <col min="2" max="2" width="31.7109375" style="23" customWidth="1"/>
    <col min="3" max="3" width="28.28125" style="23" bestFit="1" customWidth="1"/>
    <col min="4" max="4" width="12.8515625" style="23" customWidth="1"/>
    <col min="5" max="5" width="16.7109375" style="23" customWidth="1"/>
    <col min="6" max="6" width="19.421875" style="23" customWidth="1"/>
    <col min="7" max="8" width="27.28125" style="23" customWidth="1"/>
    <col min="9" max="9" width="13.8515625" style="23" customWidth="1"/>
    <col min="10" max="10" width="14.00390625" style="23" customWidth="1"/>
    <col min="11" max="13" width="13.8515625" style="23" customWidth="1"/>
    <col min="14" max="21" width="12.28125" style="23" customWidth="1"/>
    <col min="22" max="16384" width="9.140625" style="23" customWidth="1"/>
  </cols>
  <sheetData>
    <row r="2" ht="15.75">
      <c r="U2" s="17" t="s">
        <v>236</v>
      </c>
    </row>
    <row r="4" ht="15.75">
      <c r="B4" s="13" t="s">
        <v>887</v>
      </c>
    </row>
    <row r="5" ht="15.75">
      <c r="B5" s="13" t="s">
        <v>886</v>
      </c>
    </row>
    <row r="6" ht="15.75">
      <c r="B6" s="13" t="s">
        <v>613</v>
      </c>
    </row>
    <row r="7" ht="15.75">
      <c r="A7" s="13"/>
    </row>
    <row r="8" spans="1:21" ht="15.75">
      <c r="A8" s="13"/>
      <c r="B8" s="436" t="s">
        <v>408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</row>
    <row r="9" spans="4:13" ht="15.75"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21" ht="38.25" customHeight="1">
      <c r="B10" s="486" t="s">
        <v>373</v>
      </c>
      <c r="C10" s="487" t="s">
        <v>374</v>
      </c>
      <c r="D10" s="489" t="s">
        <v>375</v>
      </c>
      <c r="E10" s="490" t="s">
        <v>215</v>
      </c>
      <c r="F10" s="490" t="s">
        <v>246</v>
      </c>
      <c r="G10" s="490" t="s">
        <v>322</v>
      </c>
      <c r="H10" s="490" t="s">
        <v>323</v>
      </c>
      <c r="I10" s="490" t="s">
        <v>376</v>
      </c>
      <c r="J10" s="490" t="s">
        <v>377</v>
      </c>
      <c r="K10" s="490" t="s">
        <v>378</v>
      </c>
      <c r="L10" s="490" t="s">
        <v>379</v>
      </c>
      <c r="M10" s="490" t="s">
        <v>380</v>
      </c>
      <c r="N10" s="491" t="s">
        <v>413</v>
      </c>
      <c r="O10" s="492"/>
      <c r="P10" s="492"/>
      <c r="Q10" s="492"/>
      <c r="R10" s="492"/>
      <c r="S10" s="492"/>
      <c r="T10" s="492"/>
      <c r="U10" s="493"/>
    </row>
    <row r="11" spans="2:21" ht="48.75" customHeight="1">
      <c r="B11" s="486"/>
      <c r="C11" s="488"/>
      <c r="D11" s="489"/>
      <c r="E11" s="433"/>
      <c r="F11" s="433"/>
      <c r="G11" s="433"/>
      <c r="H11" s="433"/>
      <c r="I11" s="433"/>
      <c r="J11" s="433"/>
      <c r="K11" s="433"/>
      <c r="L11" s="433"/>
      <c r="M11" s="433"/>
      <c r="N11" s="21" t="s">
        <v>381</v>
      </c>
      <c r="O11" s="21" t="s">
        <v>382</v>
      </c>
      <c r="P11" s="21" t="s">
        <v>383</v>
      </c>
      <c r="Q11" s="21" t="s">
        <v>384</v>
      </c>
      <c r="R11" s="21" t="s">
        <v>385</v>
      </c>
      <c r="S11" s="21" t="s">
        <v>386</v>
      </c>
      <c r="T11" s="21" t="s">
        <v>387</v>
      </c>
      <c r="U11" s="21" t="s">
        <v>388</v>
      </c>
    </row>
    <row r="12" spans="2:21" ht="15.75">
      <c r="B12" s="27" t="s">
        <v>412</v>
      </c>
      <c r="C12" s="27" t="s">
        <v>320</v>
      </c>
      <c r="D12" s="26" t="s">
        <v>321</v>
      </c>
      <c r="E12" s="26">
        <v>25000000</v>
      </c>
      <c r="F12" s="262" t="s">
        <v>326</v>
      </c>
      <c r="G12" s="26">
        <v>2083333</v>
      </c>
      <c r="H12" s="26">
        <v>0</v>
      </c>
      <c r="I12" s="26" t="s">
        <v>324</v>
      </c>
      <c r="J12" s="26" t="s">
        <v>325</v>
      </c>
      <c r="K12" s="26" t="s">
        <v>325</v>
      </c>
      <c r="L12" s="263">
        <v>0.05</v>
      </c>
      <c r="M12" s="26">
        <v>12</v>
      </c>
      <c r="N12" s="26">
        <v>2083333</v>
      </c>
      <c r="O12" s="26">
        <v>0</v>
      </c>
      <c r="P12" s="26">
        <v>0</v>
      </c>
      <c r="Q12" s="26">
        <v>0</v>
      </c>
      <c r="R12" s="26">
        <v>11718</v>
      </c>
      <c r="S12" s="26">
        <v>0</v>
      </c>
      <c r="T12" s="26">
        <v>0</v>
      </c>
      <c r="U12" s="26"/>
    </row>
    <row r="13" spans="2:21" ht="15.75">
      <c r="B13" s="26" t="s">
        <v>335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 ht="15.75">
      <c r="B14" s="26" t="s">
        <v>335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ht="15.75">
      <c r="B15" s="26" t="s">
        <v>335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15.75">
      <c r="B16" s="26" t="s">
        <v>335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5.75">
      <c r="B17" s="26" t="s">
        <v>335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5.75">
      <c r="B18" s="27" t="s">
        <v>389</v>
      </c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5.75">
      <c r="B19" s="26" t="s">
        <v>335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5.75">
      <c r="B20" s="26" t="s">
        <v>335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5.75">
      <c r="B21" s="26" t="s">
        <v>335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5.75">
      <c r="B22" s="26" t="s">
        <v>335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5.75">
      <c r="B23" s="26" t="s">
        <v>335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5.75">
      <c r="B24" s="27" t="s">
        <v>336</v>
      </c>
      <c r="C24" s="27"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15" ht="15.75">
      <c r="B25" s="28" t="s">
        <v>390</v>
      </c>
      <c r="C25" s="27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5" ht="15.75">
      <c r="B26" s="30" t="s">
        <v>391</v>
      </c>
      <c r="C26" s="31"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8" spans="2:6" ht="15.75">
      <c r="B28" s="110" t="s">
        <v>338</v>
      </c>
      <c r="C28" s="110"/>
      <c r="D28" s="13"/>
      <c r="E28" s="13"/>
      <c r="F28" s="13"/>
    </row>
    <row r="29" spans="2:7" ht="15.75">
      <c r="B29" s="13" t="s">
        <v>614</v>
      </c>
      <c r="C29" s="13"/>
      <c r="D29" s="13"/>
      <c r="E29" s="13"/>
      <c r="F29" s="13"/>
      <c r="G29" s="13"/>
    </row>
    <row r="31" spans="2:19" ht="15.75">
      <c r="B31" s="494" t="s">
        <v>955</v>
      </c>
      <c r="C31" s="494"/>
      <c r="E31" s="39"/>
      <c r="F31" s="39"/>
      <c r="G31" s="40" t="s">
        <v>410</v>
      </c>
      <c r="S31" s="2"/>
    </row>
    <row r="32" ht="15.75">
      <c r="D32" s="39" t="s">
        <v>409</v>
      </c>
    </row>
    <row r="35" spans="5:19" ht="15.75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5:19" ht="15.75">
      <c r="E36" s="29"/>
      <c r="F36" s="264"/>
      <c r="G36" s="29"/>
      <c r="H36" s="29"/>
      <c r="I36" s="265"/>
      <c r="J36" s="266"/>
      <c r="K36" s="29"/>
      <c r="L36" s="29"/>
      <c r="M36" s="29"/>
      <c r="N36" s="29"/>
      <c r="O36" s="29"/>
      <c r="P36" s="29"/>
      <c r="Q36" s="29"/>
      <c r="R36" s="29"/>
      <c r="S36" s="29"/>
    </row>
  </sheetData>
  <sheetProtection/>
  <mergeCells count="15">
    <mergeCell ref="F10:F11"/>
    <mergeCell ref="I10:I11"/>
    <mergeCell ref="J10:J11"/>
    <mergeCell ref="H10:H11"/>
    <mergeCell ref="B31:C31"/>
    <mergeCell ref="B8:U8"/>
    <mergeCell ref="B10:B11"/>
    <mergeCell ref="C10:C11"/>
    <mergeCell ref="D10:D11"/>
    <mergeCell ref="G10:G11"/>
    <mergeCell ref="L10:L11"/>
    <mergeCell ref="M10:M11"/>
    <mergeCell ref="N10:U10"/>
    <mergeCell ref="E10:E11"/>
    <mergeCell ref="K10:K11"/>
  </mergeCells>
  <printOptions/>
  <pageMargins left="0.25" right="0.25" top="0.75" bottom="0.75" header="0.3" footer="0.3"/>
  <pageSetup fitToHeight="1" fitToWidth="1" horizontalDpi="300" verticalDpi="3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7"/>
  <sheetViews>
    <sheetView zoomScale="55" zoomScaleNormal="55" zoomScalePageLayoutView="0" workbookViewId="0" topLeftCell="A35">
      <selection activeCell="C9" sqref="C9:H64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1" customWidth="1"/>
    <col min="5" max="5" width="60.57421875" style="2" customWidth="1"/>
    <col min="6" max="8" width="50.7109375" style="2" customWidth="1"/>
    <col min="9" max="9" width="9.140625" style="2" customWidth="1"/>
    <col min="10" max="10" width="12.140625" style="2" bestFit="1" customWidth="1"/>
    <col min="11" max="16384" width="9.140625" style="2" customWidth="1"/>
  </cols>
  <sheetData>
    <row r="7" spans="3:8" ht="20.25">
      <c r="C7" s="160"/>
      <c r="D7" s="161"/>
      <c r="E7" s="160"/>
      <c r="F7" s="160"/>
      <c r="G7" s="160"/>
      <c r="H7" s="160"/>
    </row>
    <row r="8" spans="3:8" ht="20.25">
      <c r="C8" s="160"/>
      <c r="D8" s="161"/>
      <c r="E8" s="160"/>
      <c r="F8" s="160"/>
      <c r="G8" s="160"/>
      <c r="H8" s="160"/>
    </row>
    <row r="9" spans="3:8" ht="20.25">
      <c r="C9" s="162" t="s">
        <v>890</v>
      </c>
      <c r="D9" s="163"/>
      <c r="E9" s="164"/>
      <c r="F9" s="164"/>
      <c r="G9" s="164"/>
      <c r="H9" s="164"/>
    </row>
    <row r="10" spans="3:8" ht="20.25">
      <c r="C10" s="162" t="s">
        <v>891</v>
      </c>
      <c r="D10" s="163"/>
      <c r="E10" s="164"/>
      <c r="F10" s="164"/>
      <c r="G10" s="164"/>
      <c r="H10" s="165" t="s">
        <v>235</v>
      </c>
    </row>
    <row r="11" spans="3:8" ht="20.25">
      <c r="C11" s="162"/>
      <c r="D11" s="163"/>
      <c r="E11" s="164"/>
      <c r="F11" s="164"/>
      <c r="G11" s="164"/>
      <c r="H11" s="164"/>
    </row>
    <row r="12" spans="3:8" ht="20.25">
      <c r="C12" s="162"/>
      <c r="D12" s="163"/>
      <c r="E12" s="164"/>
      <c r="F12" s="164"/>
      <c r="G12" s="164"/>
      <c r="H12" s="164"/>
    </row>
    <row r="13" spans="3:8" ht="20.25">
      <c r="C13" s="160"/>
      <c r="D13" s="161"/>
      <c r="E13" s="160"/>
      <c r="F13" s="160"/>
      <c r="G13" s="160"/>
      <c r="H13" s="160"/>
    </row>
    <row r="14" spans="3:12" ht="20.25">
      <c r="C14" s="498" t="s">
        <v>543</v>
      </c>
      <c r="D14" s="498"/>
      <c r="E14" s="498"/>
      <c r="F14" s="498"/>
      <c r="G14" s="498"/>
      <c r="H14" s="498"/>
      <c r="I14" s="1"/>
      <c r="J14" s="1"/>
      <c r="K14" s="1"/>
      <c r="L14" s="1"/>
    </row>
    <row r="15" spans="3:8" ht="20.25">
      <c r="C15" s="160"/>
      <c r="D15" s="161"/>
      <c r="E15" s="160"/>
      <c r="F15" s="160"/>
      <c r="G15" s="160"/>
      <c r="H15" s="160"/>
    </row>
    <row r="16" spans="3:8" ht="20.25">
      <c r="C16" s="160"/>
      <c r="D16" s="161"/>
      <c r="E16" s="160"/>
      <c r="F16" s="160"/>
      <c r="G16" s="160"/>
      <c r="H16" s="160"/>
    </row>
    <row r="17" spans="3:12" ht="20.25">
      <c r="C17" s="162"/>
      <c r="D17" s="163"/>
      <c r="E17" s="162"/>
      <c r="F17" s="162"/>
      <c r="G17" s="162"/>
      <c r="H17" s="162"/>
      <c r="I17" s="1"/>
      <c r="J17" s="1"/>
      <c r="K17" s="1"/>
      <c r="L17" s="1"/>
    </row>
    <row r="18" spans="3:8" ht="20.25">
      <c r="C18" s="160"/>
      <c r="D18" s="161"/>
      <c r="E18" s="160"/>
      <c r="F18" s="160"/>
      <c r="G18" s="160"/>
      <c r="H18" s="160"/>
    </row>
    <row r="19" spans="3:12" s="76" customFormat="1" ht="64.5" customHeight="1">
      <c r="C19" s="166" t="s">
        <v>544</v>
      </c>
      <c r="D19" s="167" t="s">
        <v>503</v>
      </c>
      <c r="E19" s="166" t="s">
        <v>545</v>
      </c>
      <c r="F19" s="166" t="s">
        <v>546</v>
      </c>
      <c r="G19" s="166" t="s">
        <v>547</v>
      </c>
      <c r="H19" s="166" t="s">
        <v>548</v>
      </c>
      <c r="I19" s="109"/>
      <c r="J19" s="109"/>
      <c r="K19" s="109"/>
      <c r="L19" s="109"/>
    </row>
    <row r="20" spans="3:12" s="76" customFormat="1" ht="19.5" customHeight="1">
      <c r="C20" s="166">
        <v>1</v>
      </c>
      <c r="D20" s="167">
        <v>2</v>
      </c>
      <c r="E20" s="166">
        <v>3</v>
      </c>
      <c r="F20" s="166">
        <v>4</v>
      </c>
      <c r="G20" s="166">
        <v>5</v>
      </c>
      <c r="H20" s="166">
        <v>6</v>
      </c>
      <c r="I20" s="109"/>
      <c r="J20" s="109"/>
      <c r="K20" s="109"/>
      <c r="L20" s="109"/>
    </row>
    <row r="21" spans="3:8" s="76" customFormat="1" ht="30" customHeight="1">
      <c r="C21" s="499" t="s">
        <v>301</v>
      </c>
      <c r="D21" s="86" t="s">
        <v>857</v>
      </c>
      <c r="E21" s="168" t="s">
        <v>305</v>
      </c>
      <c r="F21" s="75" t="s">
        <v>306</v>
      </c>
      <c r="G21" s="168"/>
      <c r="H21" s="168">
        <v>0</v>
      </c>
    </row>
    <row r="22" spans="3:8" s="76" customFormat="1" ht="30" customHeight="1">
      <c r="C22" s="499"/>
      <c r="D22" s="86" t="s">
        <v>857</v>
      </c>
      <c r="E22" s="168" t="s">
        <v>305</v>
      </c>
      <c r="F22" s="168" t="s">
        <v>307</v>
      </c>
      <c r="G22" s="168"/>
      <c r="H22" s="168">
        <v>0</v>
      </c>
    </row>
    <row r="23" spans="3:8" s="76" customFormat="1" ht="30" customHeight="1">
      <c r="C23" s="499"/>
      <c r="D23" s="86" t="s">
        <v>857</v>
      </c>
      <c r="E23" s="168" t="s">
        <v>305</v>
      </c>
      <c r="F23" s="168" t="s">
        <v>308</v>
      </c>
      <c r="G23" s="168"/>
      <c r="H23" s="168">
        <v>0</v>
      </c>
    </row>
    <row r="24" spans="3:8" s="76" customFormat="1" ht="30" customHeight="1">
      <c r="C24" s="499"/>
      <c r="D24" s="86" t="s">
        <v>857</v>
      </c>
      <c r="E24" s="168" t="s">
        <v>309</v>
      </c>
      <c r="F24" s="75" t="s">
        <v>310</v>
      </c>
      <c r="G24" s="168"/>
      <c r="H24" s="168">
        <v>57285</v>
      </c>
    </row>
    <row r="25" spans="3:8" s="76" customFormat="1" ht="30" customHeight="1">
      <c r="C25" s="499"/>
      <c r="D25" s="86" t="s">
        <v>857</v>
      </c>
      <c r="E25" s="168" t="s">
        <v>309</v>
      </c>
      <c r="F25" s="75" t="s">
        <v>311</v>
      </c>
      <c r="G25" s="168"/>
      <c r="H25" s="168">
        <v>21980</v>
      </c>
    </row>
    <row r="26" spans="3:8" s="76" customFormat="1" ht="30" customHeight="1">
      <c r="C26" s="499"/>
      <c r="D26" s="86" t="s">
        <v>857</v>
      </c>
      <c r="E26" s="168" t="s">
        <v>309</v>
      </c>
      <c r="F26" s="75" t="s">
        <v>312</v>
      </c>
      <c r="G26" s="168"/>
      <c r="H26" s="168">
        <v>20416701</v>
      </c>
    </row>
    <row r="27" spans="3:8" s="76" customFormat="1" ht="30" customHeight="1">
      <c r="C27" s="499"/>
      <c r="D27" s="86" t="s">
        <v>857</v>
      </c>
      <c r="E27" s="168" t="s">
        <v>309</v>
      </c>
      <c r="F27" s="75" t="s">
        <v>313</v>
      </c>
      <c r="G27" s="168"/>
      <c r="H27" s="168">
        <v>98344</v>
      </c>
    </row>
    <row r="28" spans="3:8" s="76" customFormat="1" ht="30" customHeight="1">
      <c r="C28" s="500" t="s">
        <v>302</v>
      </c>
      <c r="D28" s="86" t="s">
        <v>857</v>
      </c>
      <c r="E28" s="168" t="s">
        <v>305</v>
      </c>
      <c r="F28" s="75" t="s">
        <v>306</v>
      </c>
      <c r="G28" s="168"/>
      <c r="H28" s="168">
        <v>36000</v>
      </c>
    </row>
    <row r="29" spans="3:8" s="76" customFormat="1" ht="30" customHeight="1">
      <c r="C29" s="500"/>
      <c r="D29" s="86" t="s">
        <v>857</v>
      </c>
      <c r="E29" s="168" t="s">
        <v>305</v>
      </c>
      <c r="F29" s="168" t="s">
        <v>307</v>
      </c>
      <c r="G29" s="168"/>
      <c r="H29" s="168">
        <v>10000</v>
      </c>
    </row>
    <row r="30" spans="3:8" s="76" customFormat="1" ht="30" customHeight="1">
      <c r="C30" s="500"/>
      <c r="D30" s="86" t="s">
        <v>857</v>
      </c>
      <c r="E30" s="168" t="s">
        <v>305</v>
      </c>
      <c r="F30" s="168" t="s">
        <v>308</v>
      </c>
      <c r="G30" s="168"/>
      <c r="H30" s="168">
        <v>254482</v>
      </c>
    </row>
    <row r="31" spans="3:8" s="76" customFormat="1" ht="30" customHeight="1">
      <c r="C31" s="500"/>
      <c r="D31" s="86" t="s">
        <v>857</v>
      </c>
      <c r="E31" s="168" t="s">
        <v>309</v>
      </c>
      <c r="F31" s="75" t="s">
        <v>310</v>
      </c>
      <c r="G31" s="168"/>
      <c r="H31" s="168">
        <v>275269</v>
      </c>
    </row>
    <row r="32" spans="3:8" s="76" customFormat="1" ht="30" customHeight="1">
      <c r="C32" s="500"/>
      <c r="D32" s="86" t="s">
        <v>857</v>
      </c>
      <c r="E32" s="168" t="s">
        <v>309</v>
      </c>
      <c r="F32" s="75" t="s">
        <v>311</v>
      </c>
      <c r="G32" s="168"/>
      <c r="H32" s="168">
        <v>293849</v>
      </c>
    </row>
    <row r="33" spans="3:8" s="76" customFormat="1" ht="30" customHeight="1">
      <c r="C33" s="500"/>
      <c r="D33" s="86" t="s">
        <v>857</v>
      </c>
      <c r="E33" s="168" t="s">
        <v>309</v>
      </c>
      <c r="F33" s="75" t="s">
        <v>312</v>
      </c>
      <c r="G33" s="168"/>
      <c r="H33" s="168">
        <v>12561611</v>
      </c>
    </row>
    <row r="34" spans="3:8" s="76" customFormat="1" ht="30" customHeight="1">
      <c r="C34" s="500"/>
      <c r="D34" s="86" t="s">
        <v>857</v>
      </c>
      <c r="E34" s="168" t="s">
        <v>309</v>
      </c>
      <c r="F34" s="75" t="s">
        <v>313</v>
      </c>
      <c r="G34" s="168"/>
      <c r="H34" s="168">
        <v>179242</v>
      </c>
    </row>
    <row r="35" spans="3:8" s="76" customFormat="1" ht="30" customHeight="1">
      <c r="C35" s="501"/>
      <c r="D35" s="86" t="s">
        <v>857</v>
      </c>
      <c r="E35" s="168" t="s">
        <v>314</v>
      </c>
      <c r="F35" s="75" t="s">
        <v>315</v>
      </c>
      <c r="G35" s="168"/>
      <c r="H35" s="168">
        <v>7650</v>
      </c>
    </row>
    <row r="36" spans="3:8" s="76" customFormat="1" ht="30" customHeight="1">
      <c r="C36" s="349"/>
      <c r="D36" s="351" t="s">
        <v>857</v>
      </c>
      <c r="E36" s="168" t="s">
        <v>305</v>
      </c>
      <c r="F36" s="75" t="s">
        <v>306</v>
      </c>
      <c r="G36" s="168"/>
      <c r="H36" s="168">
        <v>16706</v>
      </c>
    </row>
    <row r="37" spans="3:8" s="76" customFormat="1" ht="30" customHeight="1">
      <c r="C37" s="350"/>
      <c r="D37" s="351" t="s">
        <v>857</v>
      </c>
      <c r="E37" s="168" t="s">
        <v>305</v>
      </c>
      <c r="F37" s="168" t="s">
        <v>307</v>
      </c>
      <c r="G37" s="168"/>
      <c r="H37" s="168">
        <v>15000</v>
      </c>
    </row>
    <row r="38" spans="3:8" s="76" customFormat="1" ht="30" customHeight="1">
      <c r="C38" s="350"/>
      <c r="D38" s="351" t="s">
        <v>857</v>
      </c>
      <c r="E38" s="168" t="s">
        <v>305</v>
      </c>
      <c r="F38" s="168" t="s">
        <v>308</v>
      </c>
      <c r="G38" s="168"/>
      <c r="H38" s="168">
        <v>73682</v>
      </c>
    </row>
    <row r="39" spans="3:8" s="76" customFormat="1" ht="30" customHeight="1">
      <c r="C39" s="350"/>
      <c r="D39" s="351" t="s">
        <v>857</v>
      </c>
      <c r="E39" s="168" t="s">
        <v>309</v>
      </c>
      <c r="F39" s="75" t="s">
        <v>310</v>
      </c>
      <c r="G39" s="168"/>
      <c r="H39" s="168">
        <v>212095</v>
      </c>
    </row>
    <row r="40" spans="3:8" s="76" customFormat="1" ht="30" customHeight="1">
      <c r="C40" s="350"/>
      <c r="D40" s="351" t="s">
        <v>857</v>
      </c>
      <c r="E40" s="168" t="s">
        <v>309</v>
      </c>
      <c r="F40" s="75" t="s">
        <v>311</v>
      </c>
      <c r="G40" s="168"/>
      <c r="H40" s="168">
        <v>1498526</v>
      </c>
    </row>
    <row r="41" spans="3:8" s="76" customFormat="1" ht="30" customHeight="1">
      <c r="C41" s="496" t="s">
        <v>317</v>
      </c>
      <c r="D41" s="351" t="s">
        <v>857</v>
      </c>
      <c r="E41" s="168" t="s">
        <v>309</v>
      </c>
      <c r="F41" s="75" t="s">
        <v>312</v>
      </c>
      <c r="G41" s="168"/>
      <c r="H41" s="168">
        <v>11712027</v>
      </c>
    </row>
    <row r="42" spans="3:8" s="76" customFormat="1" ht="30" customHeight="1">
      <c r="C42" s="496"/>
      <c r="D42" s="351" t="s">
        <v>857</v>
      </c>
      <c r="E42" s="168" t="s">
        <v>309</v>
      </c>
      <c r="F42" s="75" t="s">
        <v>313</v>
      </c>
      <c r="G42" s="168"/>
      <c r="H42" s="168">
        <v>27476</v>
      </c>
    </row>
    <row r="43" spans="3:8" s="76" customFormat="1" ht="30" customHeight="1">
      <c r="C43" s="496"/>
      <c r="D43" s="351" t="s">
        <v>857</v>
      </c>
      <c r="E43" s="168" t="s">
        <v>314</v>
      </c>
      <c r="F43" s="75" t="s">
        <v>315</v>
      </c>
      <c r="G43" s="168"/>
      <c r="H43" s="168">
        <v>36122</v>
      </c>
    </row>
    <row r="44" spans="3:8" s="76" customFormat="1" ht="30" customHeight="1">
      <c r="C44" s="349"/>
      <c r="D44" s="351" t="s">
        <v>857</v>
      </c>
      <c r="E44" s="168" t="s">
        <v>305</v>
      </c>
      <c r="F44" s="75" t="s">
        <v>306</v>
      </c>
      <c r="G44" s="168"/>
      <c r="H44" s="168">
        <v>1642</v>
      </c>
    </row>
    <row r="45" spans="3:8" s="76" customFormat="1" ht="30" customHeight="1">
      <c r="C45" s="350"/>
      <c r="D45" s="351" t="s">
        <v>857</v>
      </c>
      <c r="E45" s="168" t="s">
        <v>305</v>
      </c>
      <c r="F45" s="168" t="s">
        <v>307</v>
      </c>
      <c r="G45" s="168"/>
      <c r="H45" s="168">
        <v>15000</v>
      </c>
    </row>
    <row r="46" spans="3:8" s="76" customFormat="1" ht="30" customHeight="1">
      <c r="C46" s="350"/>
      <c r="D46" s="351" t="s">
        <v>857</v>
      </c>
      <c r="E46" s="168" t="s">
        <v>305</v>
      </c>
      <c r="F46" s="168" t="s">
        <v>308</v>
      </c>
      <c r="G46" s="168"/>
      <c r="H46" s="168">
        <v>31694</v>
      </c>
    </row>
    <row r="47" spans="3:8" s="76" customFormat="1" ht="30" customHeight="1">
      <c r="C47" s="350"/>
      <c r="D47" s="351" t="s">
        <v>857</v>
      </c>
      <c r="E47" s="168" t="s">
        <v>309</v>
      </c>
      <c r="F47" s="75" t="s">
        <v>310</v>
      </c>
      <c r="G47" s="168"/>
      <c r="H47" s="168">
        <v>9453</v>
      </c>
    </row>
    <row r="48" spans="3:8" s="76" customFormat="1" ht="30" customHeight="1">
      <c r="C48" s="496" t="s">
        <v>303</v>
      </c>
      <c r="D48" s="351" t="s">
        <v>857</v>
      </c>
      <c r="E48" s="168" t="s">
        <v>309</v>
      </c>
      <c r="F48" s="75" t="s">
        <v>311</v>
      </c>
      <c r="G48" s="168"/>
      <c r="H48" s="168">
        <v>63336</v>
      </c>
    </row>
    <row r="49" spans="3:8" s="76" customFormat="1" ht="30" customHeight="1">
      <c r="C49" s="496"/>
      <c r="D49" s="351" t="s">
        <v>857</v>
      </c>
      <c r="E49" s="168" t="s">
        <v>309</v>
      </c>
      <c r="F49" s="75" t="s">
        <v>312</v>
      </c>
      <c r="G49" s="168"/>
      <c r="H49" s="168">
        <v>17996052</v>
      </c>
    </row>
    <row r="50" spans="3:8" s="76" customFormat="1" ht="30" customHeight="1">
      <c r="C50" s="496"/>
      <c r="D50" s="351" t="s">
        <v>857</v>
      </c>
      <c r="E50" s="168" t="s">
        <v>309</v>
      </c>
      <c r="F50" s="75" t="s">
        <v>313</v>
      </c>
      <c r="G50" s="168"/>
      <c r="H50" s="168">
        <v>98874</v>
      </c>
    </row>
    <row r="51" spans="3:8" s="76" customFormat="1" ht="30" customHeight="1">
      <c r="C51" s="497"/>
      <c r="D51" s="351" t="s">
        <v>857</v>
      </c>
      <c r="E51" s="168" t="s">
        <v>314</v>
      </c>
      <c r="F51" s="75" t="s">
        <v>315</v>
      </c>
      <c r="G51" s="168"/>
      <c r="H51" s="168">
        <v>0</v>
      </c>
    </row>
    <row r="52" spans="3:8" s="76" customFormat="1" ht="30" customHeight="1">
      <c r="C52" s="496" t="s">
        <v>304</v>
      </c>
      <c r="D52" s="86" t="s">
        <v>857</v>
      </c>
      <c r="E52" s="168" t="s">
        <v>305</v>
      </c>
      <c r="F52" s="75" t="s">
        <v>306</v>
      </c>
      <c r="G52" s="168"/>
      <c r="H52" s="168">
        <v>48307</v>
      </c>
    </row>
    <row r="53" spans="3:8" s="76" customFormat="1" ht="30" customHeight="1">
      <c r="C53" s="496"/>
      <c r="D53" s="86" t="s">
        <v>857</v>
      </c>
      <c r="E53" s="168" t="s">
        <v>305</v>
      </c>
      <c r="F53" s="168" t="s">
        <v>307</v>
      </c>
      <c r="G53" s="168"/>
      <c r="H53" s="168">
        <v>0</v>
      </c>
    </row>
    <row r="54" spans="3:8" s="76" customFormat="1" ht="30" customHeight="1">
      <c r="C54" s="496"/>
      <c r="D54" s="86" t="s">
        <v>857</v>
      </c>
      <c r="E54" s="168" t="s">
        <v>305</v>
      </c>
      <c r="F54" s="168" t="s">
        <v>308</v>
      </c>
      <c r="G54" s="168"/>
      <c r="H54" s="168">
        <v>0</v>
      </c>
    </row>
    <row r="55" spans="3:8" s="76" customFormat="1" ht="30" customHeight="1">
      <c r="C55" s="496"/>
      <c r="D55" s="86" t="s">
        <v>857</v>
      </c>
      <c r="E55" s="168" t="s">
        <v>309</v>
      </c>
      <c r="F55" s="75" t="s">
        <v>310</v>
      </c>
      <c r="G55" s="168"/>
      <c r="H55" s="168">
        <v>356216</v>
      </c>
    </row>
    <row r="56" spans="3:8" s="76" customFormat="1" ht="30" customHeight="1">
      <c r="C56" s="496"/>
      <c r="D56" s="86" t="s">
        <v>857</v>
      </c>
      <c r="E56" s="168" t="s">
        <v>309</v>
      </c>
      <c r="F56" s="75" t="s">
        <v>311</v>
      </c>
      <c r="G56" s="168"/>
      <c r="H56" s="168">
        <v>981369</v>
      </c>
    </row>
    <row r="57" spans="3:8" s="76" customFormat="1" ht="30" customHeight="1">
      <c r="C57" s="496"/>
      <c r="D57" s="86" t="s">
        <v>857</v>
      </c>
      <c r="E57" s="168" t="s">
        <v>309</v>
      </c>
      <c r="F57" s="75" t="s">
        <v>312</v>
      </c>
      <c r="G57" s="168"/>
      <c r="H57" s="168">
        <v>37259373</v>
      </c>
    </row>
    <row r="58" spans="3:8" s="76" customFormat="1" ht="30" customHeight="1">
      <c r="C58" s="496"/>
      <c r="D58" s="86" t="s">
        <v>857</v>
      </c>
      <c r="E58" s="168" t="s">
        <v>309</v>
      </c>
      <c r="F58" s="75" t="s">
        <v>313</v>
      </c>
      <c r="G58" s="168"/>
      <c r="H58" s="168">
        <v>118328</v>
      </c>
    </row>
    <row r="59" spans="3:8" s="76" customFormat="1" ht="30" customHeight="1">
      <c r="C59" s="497"/>
      <c r="D59" s="86" t="s">
        <v>857</v>
      </c>
      <c r="E59" s="168" t="s">
        <v>314</v>
      </c>
      <c r="F59" s="75" t="s">
        <v>315</v>
      </c>
      <c r="G59" s="168"/>
      <c r="H59" s="168">
        <v>10770</v>
      </c>
    </row>
    <row r="60" spans="3:8" s="76" customFormat="1" ht="30" customHeight="1">
      <c r="C60" s="169"/>
      <c r="D60" s="170"/>
      <c r="E60" s="171"/>
      <c r="F60" s="171"/>
      <c r="G60" s="171"/>
      <c r="H60" s="171"/>
    </row>
    <row r="61" spans="3:8" s="76" customFormat="1" ht="20.25">
      <c r="C61" s="160"/>
      <c r="D61" s="161"/>
      <c r="E61" s="160"/>
      <c r="F61" s="160"/>
      <c r="G61" s="160"/>
      <c r="H61" s="160"/>
    </row>
    <row r="62" spans="3:11" ht="19.5" customHeight="1">
      <c r="C62" s="23" t="s">
        <v>956</v>
      </c>
      <c r="D62" s="23"/>
      <c r="E62" s="23"/>
      <c r="G62" s="141" t="s">
        <v>267</v>
      </c>
      <c r="H62" s="141"/>
      <c r="I62" s="141"/>
      <c r="J62" s="141"/>
      <c r="K62" s="141"/>
    </row>
    <row r="63" spans="3:8" ht="20.25">
      <c r="C63" s="160"/>
      <c r="D63" s="161"/>
      <c r="E63" s="160"/>
      <c r="F63" s="132" t="s">
        <v>210</v>
      </c>
      <c r="G63" s="160"/>
      <c r="H63" s="160"/>
    </row>
    <row r="64" spans="3:8" ht="20.25">
      <c r="C64" s="160"/>
      <c r="D64" s="161"/>
      <c r="E64" s="160"/>
      <c r="F64" s="160"/>
      <c r="G64" s="160"/>
      <c r="H64" s="160"/>
    </row>
    <row r="69" spans="4:9" ht="15.75">
      <c r="D69" s="267"/>
      <c r="E69" s="5"/>
      <c r="F69" s="5"/>
      <c r="G69" s="5"/>
      <c r="H69" s="5"/>
      <c r="I69" s="5"/>
    </row>
    <row r="70" spans="4:9" ht="20.25">
      <c r="D70" s="99"/>
      <c r="E70" s="104"/>
      <c r="F70" s="171"/>
      <c r="G70" s="77"/>
      <c r="H70" s="77"/>
      <c r="I70" s="77"/>
    </row>
    <row r="71" spans="4:9" ht="20.25">
      <c r="D71" s="99"/>
      <c r="E71" s="104"/>
      <c r="F71" s="171"/>
      <c r="G71" s="171"/>
      <c r="H71" s="77"/>
      <c r="I71" s="77"/>
    </row>
    <row r="72" spans="4:9" ht="20.25">
      <c r="D72" s="99"/>
      <c r="E72" s="104"/>
      <c r="F72" s="171"/>
      <c r="G72" s="171"/>
      <c r="H72" s="77"/>
      <c r="I72" s="77"/>
    </row>
    <row r="73" spans="4:9" ht="20.25">
      <c r="D73" s="99"/>
      <c r="E73" s="104"/>
      <c r="F73" s="171"/>
      <c r="G73" s="77"/>
      <c r="H73" s="77"/>
      <c r="I73" s="77"/>
    </row>
    <row r="74" spans="4:9" ht="20.25">
      <c r="D74" s="495"/>
      <c r="E74" s="104"/>
      <c r="F74" s="171"/>
      <c r="G74" s="77"/>
      <c r="H74" s="77"/>
      <c r="I74" s="77"/>
    </row>
    <row r="75" spans="4:9" ht="20.25">
      <c r="D75" s="495"/>
      <c r="E75" s="104"/>
      <c r="F75" s="171"/>
      <c r="G75" s="77"/>
      <c r="H75" s="77"/>
      <c r="I75" s="77"/>
    </row>
    <row r="76" spans="4:9" ht="20.25">
      <c r="D76" s="495"/>
      <c r="E76" s="104"/>
      <c r="F76" s="171"/>
      <c r="G76" s="77"/>
      <c r="H76" s="77"/>
      <c r="I76" s="77"/>
    </row>
    <row r="77" spans="4:9" ht="15.75">
      <c r="D77" s="267"/>
      <c r="E77" s="5"/>
      <c r="F77" s="5"/>
      <c r="G77" s="5"/>
      <c r="H77" s="5"/>
      <c r="I77" s="5"/>
    </row>
  </sheetData>
  <sheetProtection/>
  <mergeCells count="7">
    <mergeCell ref="D74:D76"/>
    <mergeCell ref="C48:C51"/>
    <mergeCell ref="C52:C59"/>
    <mergeCell ref="C14:H14"/>
    <mergeCell ref="C21:C27"/>
    <mergeCell ref="C28:C35"/>
    <mergeCell ref="C41:C43"/>
  </mergeCells>
  <printOptions/>
  <pageMargins left="0.31496062992125984" right="0.11811023622047244" top="0.3543307086614173" bottom="0.3543307086614173" header="0.31496062992125984" footer="0.31496062992125984"/>
  <pageSetup fitToHeight="0" fitToWidth="1" horizontalDpi="300" verticalDpi="300" orientation="portrait" paperSize="9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4">
      <selection activeCell="A1" sqref="A1:L38"/>
    </sheetView>
  </sheetViews>
  <sheetFormatPr defaultColWidth="9.140625" defaultRowHeight="12.75"/>
  <cols>
    <col min="1" max="1" width="6.57421875" style="0" customWidth="1"/>
    <col min="2" max="2" width="26.7109375" style="0" customWidth="1"/>
    <col min="3" max="12" width="13.7109375" style="0" customWidth="1"/>
  </cols>
  <sheetData>
    <row r="1" spans="1:12" ht="1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 t="s">
        <v>234</v>
      </c>
    </row>
    <row r="2" spans="1:12" ht="15">
      <c r="A2" s="290"/>
      <c r="B2" s="342" t="s">
        <v>887</v>
      </c>
      <c r="C2" s="342"/>
      <c r="D2" s="342"/>
      <c r="E2" s="342"/>
      <c r="F2" s="290"/>
      <c r="G2" s="290"/>
      <c r="H2" s="290"/>
      <c r="I2" s="290"/>
      <c r="J2" s="290"/>
      <c r="K2" s="290"/>
      <c r="L2" s="291"/>
    </row>
    <row r="3" spans="1:12" ht="15">
      <c r="A3" s="290"/>
      <c r="B3" s="342" t="s">
        <v>886</v>
      </c>
      <c r="C3" s="342"/>
      <c r="D3" s="342"/>
      <c r="E3" s="342"/>
      <c r="F3" s="290"/>
      <c r="G3" s="290"/>
      <c r="H3" s="290"/>
      <c r="I3" s="290"/>
      <c r="J3" s="290"/>
      <c r="K3" s="290"/>
      <c r="L3" s="291"/>
    </row>
    <row r="4" spans="1:12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8.75">
      <c r="A5" s="504" t="s">
        <v>244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12" ht="15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</row>
    <row r="7" spans="1:12" ht="15.75" thickBot="1">
      <c r="A7" s="292"/>
      <c r="B7" s="292"/>
      <c r="C7" s="292"/>
      <c r="D7" s="292"/>
      <c r="E7" s="292"/>
      <c r="F7" s="292"/>
      <c r="G7" s="293" t="s">
        <v>870</v>
      </c>
      <c r="H7" s="290"/>
      <c r="I7" s="290"/>
      <c r="J7" s="290"/>
      <c r="K7" s="290"/>
      <c r="L7" s="290"/>
    </row>
    <row r="8" spans="1:12" ht="90.75" thickBot="1">
      <c r="A8" s="294" t="s">
        <v>195</v>
      </c>
      <c r="B8" s="295" t="s">
        <v>871</v>
      </c>
      <c r="C8" s="296" t="s">
        <v>872</v>
      </c>
      <c r="D8" s="296" t="s">
        <v>873</v>
      </c>
      <c r="E8" s="296" t="s">
        <v>874</v>
      </c>
      <c r="F8" s="296" t="s">
        <v>875</v>
      </c>
      <c r="G8" s="295" t="s">
        <v>876</v>
      </c>
      <c r="H8" s="290"/>
      <c r="I8" s="297"/>
      <c r="J8" s="297"/>
      <c r="K8" s="290"/>
      <c r="L8" s="290"/>
    </row>
    <row r="9" spans="1:12" ht="51.75" customHeight="1">
      <c r="A9" s="298">
        <v>1</v>
      </c>
      <c r="B9" s="376" t="s">
        <v>958</v>
      </c>
      <c r="C9" s="299">
        <v>1</v>
      </c>
      <c r="D9" s="346" t="s">
        <v>959</v>
      </c>
      <c r="E9" s="346" t="s">
        <v>960</v>
      </c>
      <c r="F9" s="300">
        <v>300</v>
      </c>
      <c r="G9" s="301">
        <v>37</v>
      </c>
      <c r="H9" s="302"/>
      <c r="I9" s="302"/>
      <c r="J9" s="302"/>
      <c r="K9" s="290"/>
      <c r="L9" s="290"/>
    </row>
    <row r="10" spans="1:12" ht="15">
      <c r="A10" s="303">
        <v>2</v>
      </c>
      <c r="B10" s="304"/>
      <c r="C10" s="305"/>
      <c r="D10" s="347"/>
      <c r="E10" s="347"/>
      <c r="F10" s="306"/>
      <c r="G10" s="307"/>
      <c r="H10" s="302"/>
      <c r="I10" s="302"/>
      <c r="J10" s="302"/>
      <c r="K10" s="290"/>
      <c r="L10" s="290"/>
    </row>
    <row r="11" spans="1:12" ht="15">
      <c r="A11" s="303">
        <v>3</v>
      </c>
      <c r="B11" s="304"/>
      <c r="C11" s="305"/>
      <c r="D11" s="347"/>
      <c r="E11" s="347"/>
      <c r="F11" s="306"/>
      <c r="G11" s="307"/>
      <c r="H11" s="302"/>
      <c r="I11" s="302"/>
      <c r="J11" s="302"/>
      <c r="K11" s="290"/>
      <c r="L11" s="290"/>
    </row>
    <row r="12" spans="1:12" ht="15">
      <c r="A12" s="303">
        <v>4</v>
      </c>
      <c r="B12" s="304"/>
      <c r="C12" s="305"/>
      <c r="D12" s="347"/>
      <c r="E12" s="347"/>
      <c r="F12" s="306"/>
      <c r="G12" s="307"/>
      <c r="H12" s="302"/>
      <c r="I12" s="302"/>
      <c r="J12" s="302"/>
      <c r="K12" s="290"/>
      <c r="L12" s="290"/>
    </row>
    <row r="13" spans="1:12" ht="15">
      <c r="A13" s="303">
        <v>5</v>
      </c>
      <c r="B13" s="304"/>
      <c r="C13" s="305"/>
      <c r="D13" s="347"/>
      <c r="E13" s="347"/>
      <c r="F13" s="306"/>
      <c r="G13" s="307"/>
      <c r="H13" s="302"/>
      <c r="I13" s="302"/>
      <c r="J13" s="302"/>
      <c r="K13" s="290"/>
      <c r="L13" s="290"/>
    </row>
    <row r="14" spans="1:12" ht="15">
      <c r="A14" s="303">
        <v>6</v>
      </c>
      <c r="B14" s="304"/>
      <c r="C14" s="305"/>
      <c r="D14" s="347"/>
      <c r="E14" s="347"/>
      <c r="F14" s="306"/>
      <c r="G14" s="307"/>
      <c r="H14" s="302"/>
      <c r="I14" s="302"/>
      <c r="J14" s="302"/>
      <c r="K14" s="290"/>
      <c r="L14" s="290"/>
    </row>
    <row r="15" spans="1:12" ht="15">
      <c r="A15" s="303">
        <v>7</v>
      </c>
      <c r="B15" s="304"/>
      <c r="C15" s="305"/>
      <c r="D15" s="347"/>
      <c r="E15" s="347"/>
      <c r="F15" s="306"/>
      <c r="G15" s="307"/>
      <c r="H15" s="302"/>
      <c r="I15" s="302"/>
      <c r="J15" s="302"/>
      <c r="K15" s="290"/>
      <c r="L15" s="290"/>
    </row>
    <row r="16" spans="1:12" ht="15.75" thickBot="1">
      <c r="A16" s="303">
        <v>8</v>
      </c>
      <c r="B16" s="304"/>
      <c r="C16" s="308"/>
      <c r="D16" s="348"/>
      <c r="E16" s="348"/>
      <c r="F16" s="309"/>
      <c r="G16" s="310"/>
      <c r="H16" s="302"/>
      <c r="I16" s="302"/>
      <c r="J16" s="302"/>
      <c r="K16" s="290"/>
      <c r="L16" s="290"/>
    </row>
    <row r="17" spans="1:12" ht="15.75" thickBot="1">
      <c r="A17" s="505" t="s">
        <v>877</v>
      </c>
      <c r="B17" s="506"/>
      <c r="C17" s="311"/>
      <c r="D17" s="311"/>
      <c r="E17" s="312"/>
      <c r="F17" s="312"/>
      <c r="G17" s="313"/>
      <c r="H17" s="314"/>
      <c r="I17" s="314"/>
      <c r="J17" s="314"/>
      <c r="K17" s="290"/>
      <c r="L17" s="290"/>
    </row>
    <row r="18" spans="1:12" ht="15">
      <c r="A18" s="302"/>
      <c r="B18" s="315"/>
      <c r="C18" s="316"/>
      <c r="D18" s="317"/>
      <c r="E18" s="317"/>
      <c r="F18" s="318"/>
      <c r="G18" s="319"/>
      <c r="H18" s="314"/>
      <c r="I18" s="314"/>
      <c r="J18" s="314"/>
      <c r="K18" s="290"/>
      <c r="L18" s="290"/>
    </row>
    <row r="19" spans="1:12" ht="15.75">
      <c r="A19" s="320" t="s">
        <v>878</v>
      </c>
      <c r="B19" s="302"/>
      <c r="C19" s="316"/>
      <c r="D19" s="317"/>
      <c r="E19" s="317"/>
      <c r="F19" s="318"/>
      <c r="G19" s="318"/>
      <c r="H19" s="314"/>
      <c r="I19" s="314"/>
      <c r="J19" s="314"/>
      <c r="K19" s="290"/>
      <c r="L19" s="290"/>
    </row>
    <row r="20" spans="1:12" ht="15.75" thickBot="1">
      <c r="A20" s="292"/>
      <c r="B20" s="292"/>
      <c r="C20" s="292"/>
      <c r="D20" s="292"/>
      <c r="E20" s="292"/>
      <c r="F20" s="292"/>
      <c r="G20" s="292"/>
      <c r="H20" s="292"/>
      <c r="I20" s="290"/>
      <c r="J20" s="290"/>
      <c r="K20" s="290"/>
      <c r="L20" s="293" t="s">
        <v>870</v>
      </c>
    </row>
    <row r="21" spans="1:12" ht="15">
      <c r="A21" s="507" t="s">
        <v>195</v>
      </c>
      <c r="B21" s="509" t="s">
        <v>871</v>
      </c>
      <c r="C21" s="511" t="s">
        <v>879</v>
      </c>
      <c r="D21" s="512"/>
      <c r="E21" s="513" t="s">
        <v>880</v>
      </c>
      <c r="F21" s="514"/>
      <c r="G21" s="515" t="s">
        <v>881</v>
      </c>
      <c r="H21" s="515"/>
      <c r="I21" s="516" t="s">
        <v>882</v>
      </c>
      <c r="J21" s="517"/>
      <c r="K21" s="518" t="s">
        <v>883</v>
      </c>
      <c r="L21" s="517"/>
    </row>
    <row r="22" spans="1:12" ht="15.75" thickBot="1">
      <c r="A22" s="508"/>
      <c r="B22" s="510"/>
      <c r="C22" s="321" t="s">
        <v>884</v>
      </c>
      <c r="D22" s="322" t="s">
        <v>885</v>
      </c>
      <c r="E22" s="321" t="s">
        <v>884</v>
      </c>
      <c r="F22" s="322" t="s">
        <v>885</v>
      </c>
      <c r="G22" s="321" t="s">
        <v>884</v>
      </c>
      <c r="H22" s="322" t="s">
        <v>885</v>
      </c>
      <c r="I22" s="321" t="s">
        <v>884</v>
      </c>
      <c r="J22" s="322" t="s">
        <v>885</v>
      </c>
      <c r="K22" s="321" t="s">
        <v>884</v>
      </c>
      <c r="L22" s="322" t="s">
        <v>885</v>
      </c>
    </row>
    <row r="23" spans="1:12" ht="45">
      <c r="A23" s="323">
        <v>1</v>
      </c>
      <c r="B23" s="376" t="s">
        <v>958</v>
      </c>
      <c r="C23" s="324">
        <v>263</v>
      </c>
      <c r="D23" s="325">
        <v>0</v>
      </c>
      <c r="E23" s="324">
        <v>0</v>
      </c>
      <c r="F23" s="325">
        <v>0</v>
      </c>
      <c r="G23" s="324">
        <v>131</v>
      </c>
      <c r="H23" s="326">
        <v>424</v>
      </c>
      <c r="I23" s="327">
        <v>263</v>
      </c>
      <c r="J23" s="325">
        <v>659</v>
      </c>
      <c r="K23" s="324">
        <v>653</v>
      </c>
      <c r="L23" s="325">
        <v>685</v>
      </c>
    </row>
    <row r="24" spans="1:12" ht="15">
      <c r="A24" s="303">
        <v>2</v>
      </c>
      <c r="B24" s="328"/>
      <c r="C24" s="329"/>
      <c r="D24" s="330"/>
      <c r="E24" s="329"/>
      <c r="F24" s="330"/>
      <c r="G24" s="329"/>
      <c r="H24" s="331"/>
      <c r="I24" s="332"/>
      <c r="J24" s="330"/>
      <c r="K24" s="329"/>
      <c r="L24" s="330"/>
    </row>
    <row r="25" spans="1:12" ht="15">
      <c r="A25" s="303">
        <v>3</v>
      </c>
      <c r="B25" s="304"/>
      <c r="C25" s="329"/>
      <c r="D25" s="330"/>
      <c r="E25" s="329"/>
      <c r="F25" s="330"/>
      <c r="G25" s="329"/>
      <c r="H25" s="331"/>
      <c r="I25" s="332"/>
      <c r="J25" s="330"/>
      <c r="K25" s="329"/>
      <c r="L25" s="330"/>
    </row>
    <row r="26" spans="1:12" ht="15">
      <c r="A26" s="303">
        <v>4</v>
      </c>
      <c r="B26" s="304"/>
      <c r="C26" s="329"/>
      <c r="D26" s="330"/>
      <c r="E26" s="329"/>
      <c r="F26" s="330"/>
      <c r="G26" s="329"/>
      <c r="H26" s="331"/>
      <c r="I26" s="332"/>
      <c r="J26" s="330"/>
      <c r="K26" s="329"/>
      <c r="L26" s="330"/>
    </row>
    <row r="27" spans="1:12" ht="15">
      <c r="A27" s="303">
        <v>5</v>
      </c>
      <c r="B27" s="304"/>
      <c r="C27" s="329"/>
      <c r="D27" s="330"/>
      <c r="E27" s="329"/>
      <c r="F27" s="330"/>
      <c r="G27" s="329"/>
      <c r="H27" s="331"/>
      <c r="I27" s="332"/>
      <c r="J27" s="330"/>
      <c r="K27" s="329"/>
      <c r="L27" s="330"/>
    </row>
    <row r="28" spans="1:12" ht="15">
      <c r="A28" s="303">
        <v>6</v>
      </c>
      <c r="B28" s="304"/>
      <c r="C28" s="329"/>
      <c r="D28" s="330"/>
      <c r="E28" s="329"/>
      <c r="F28" s="330"/>
      <c r="G28" s="329"/>
      <c r="H28" s="331"/>
      <c r="I28" s="332"/>
      <c r="J28" s="330"/>
      <c r="K28" s="329"/>
      <c r="L28" s="330"/>
    </row>
    <row r="29" spans="1:12" ht="15">
      <c r="A29" s="303">
        <v>7</v>
      </c>
      <c r="B29" s="304"/>
      <c r="C29" s="329"/>
      <c r="D29" s="330"/>
      <c r="E29" s="329"/>
      <c r="F29" s="330"/>
      <c r="G29" s="329"/>
      <c r="H29" s="331"/>
      <c r="I29" s="332"/>
      <c r="J29" s="330"/>
      <c r="K29" s="329"/>
      <c r="L29" s="330"/>
    </row>
    <row r="30" spans="1:12" ht="15.75" thickBot="1">
      <c r="A30" s="303">
        <v>8</v>
      </c>
      <c r="B30" s="304"/>
      <c r="C30" s="333"/>
      <c r="D30" s="334"/>
      <c r="E30" s="335"/>
      <c r="F30" s="334"/>
      <c r="G30" s="335"/>
      <c r="H30" s="336"/>
      <c r="I30" s="333"/>
      <c r="J30" s="334"/>
      <c r="K30" s="335"/>
      <c r="L30" s="334"/>
    </row>
    <row r="31" spans="1:12" ht="15.75" thickBot="1">
      <c r="A31" s="502" t="s">
        <v>877</v>
      </c>
      <c r="B31" s="503"/>
      <c r="C31" s="337">
        <v>263</v>
      </c>
      <c r="D31" s="338">
        <v>0</v>
      </c>
      <c r="E31" s="337">
        <v>0</v>
      </c>
      <c r="F31" s="338">
        <v>0</v>
      </c>
      <c r="G31" s="337">
        <v>131</v>
      </c>
      <c r="H31" s="339">
        <v>424</v>
      </c>
      <c r="I31" s="340">
        <v>263</v>
      </c>
      <c r="J31" s="338">
        <v>659</v>
      </c>
      <c r="K31" s="337">
        <v>653</v>
      </c>
      <c r="L31" s="338">
        <v>685</v>
      </c>
    </row>
    <row r="32" ht="12.75">
      <c r="A32" s="341"/>
    </row>
    <row r="33" spans="1:2" ht="12.75">
      <c r="A33" s="369"/>
      <c r="B33" t="s">
        <v>923</v>
      </c>
    </row>
    <row r="34" ht="12.75">
      <c r="A34" s="369"/>
    </row>
    <row r="35" ht="12.75">
      <c r="A35" s="369"/>
    </row>
    <row r="36" spans="2:10" ht="12.75">
      <c r="B36" t="s">
        <v>928</v>
      </c>
      <c r="G36" t="s">
        <v>210</v>
      </c>
      <c r="J36" t="s">
        <v>892</v>
      </c>
    </row>
  </sheetData>
  <sheetProtection/>
  <mergeCells count="10">
    <mergeCell ref="A31:B31"/>
    <mergeCell ref="A5:L5"/>
    <mergeCell ref="A17:B17"/>
    <mergeCell ref="A21:A22"/>
    <mergeCell ref="B21:B22"/>
    <mergeCell ref="C21:D21"/>
    <mergeCell ref="E21:F21"/>
    <mergeCell ref="G21:H21"/>
    <mergeCell ref="I21:J21"/>
    <mergeCell ref="K21:L21"/>
  </mergeCells>
  <printOptions/>
  <pageMargins left="0.31496062992125984" right="0.11811023622047244" top="0.3543307086614173" bottom="0.3543307086614173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1">
      <selection activeCell="A3" sqref="A3:G68"/>
    </sheetView>
  </sheetViews>
  <sheetFormatPr defaultColWidth="9.140625" defaultRowHeight="12.75"/>
  <cols>
    <col min="1" max="2" width="13.57421875" style="62" customWidth="1"/>
    <col min="3" max="3" width="76.8515625" style="62" customWidth="1"/>
    <col min="4" max="4" width="27.8515625" style="62" customWidth="1"/>
    <col min="5" max="6" width="18.57421875" style="62" customWidth="1"/>
    <col min="7" max="7" width="23.140625" style="62" customWidth="1"/>
    <col min="8" max="8" width="26.00390625" style="62" customWidth="1"/>
    <col min="9" max="9" width="20.421875" style="62" customWidth="1"/>
    <col min="10" max="10" width="7.140625" style="62" customWidth="1"/>
    <col min="11" max="16384" width="9.140625" style="62" customWidth="1"/>
  </cols>
  <sheetData>
    <row r="1" ht="15.75" customHeight="1"/>
    <row r="2" ht="15.75" customHeight="1"/>
    <row r="3" ht="15.75" customHeight="1">
      <c r="G3" s="186"/>
    </row>
    <row r="4" spans="1:7" ht="15.75" customHeight="1">
      <c r="A4" s="1" t="s">
        <v>887</v>
      </c>
      <c r="G4" s="186" t="s">
        <v>245</v>
      </c>
    </row>
    <row r="5" spans="1:7" ht="15.75" customHeight="1">
      <c r="A5" s="1" t="s">
        <v>868</v>
      </c>
      <c r="G5" s="186"/>
    </row>
    <row r="6" ht="15.75" customHeight="1"/>
    <row r="7" spans="1:9" ht="15" customHeight="1">
      <c r="A7" s="519" t="s">
        <v>468</v>
      </c>
      <c r="B7" s="519"/>
      <c r="C7" s="520"/>
      <c r="D7" s="520"/>
      <c r="E7" s="520"/>
      <c r="F7" s="520"/>
      <c r="G7" s="520"/>
      <c r="H7" s="187"/>
      <c r="I7" s="187"/>
    </row>
    <row r="8" spans="1:9" ht="15" customHeight="1">
      <c r="A8" s="520"/>
      <c r="B8" s="520"/>
      <c r="C8" s="520"/>
      <c r="D8" s="520"/>
      <c r="E8" s="520"/>
      <c r="F8" s="520"/>
      <c r="G8" s="520"/>
      <c r="H8" s="187"/>
      <c r="I8" s="187"/>
    </row>
    <row r="10" spans="3:9" ht="15.75">
      <c r="C10" s="63"/>
      <c r="D10" s="63"/>
      <c r="E10" s="63"/>
      <c r="F10" s="63"/>
      <c r="G10" s="64" t="s">
        <v>337</v>
      </c>
      <c r="H10" s="63"/>
      <c r="I10" s="64"/>
    </row>
    <row r="11" spans="1:9" s="190" customFormat="1" ht="42.75" customHeight="1">
      <c r="A11" s="65" t="s">
        <v>469</v>
      </c>
      <c r="B11" s="65" t="s">
        <v>503</v>
      </c>
      <c r="C11" s="65" t="s">
        <v>470</v>
      </c>
      <c r="D11" s="65" t="s">
        <v>504</v>
      </c>
      <c r="E11" s="65" t="s">
        <v>163</v>
      </c>
      <c r="F11" s="124" t="s">
        <v>164</v>
      </c>
      <c r="G11" s="66" t="s">
        <v>165</v>
      </c>
      <c r="H11" s="188" t="s">
        <v>341</v>
      </c>
      <c r="I11" s="189"/>
    </row>
    <row r="12" spans="1:9" s="190" customFormat="1" ht="35.25" customHeight="1">
      <c r="A12" s="65">
        <v>1</v>
      </c>
      <c r="B12" s="65">
        <v>2</v>
      </c>
      <c r="C12" s="65">
        <v>3</v>
      </c>
      <c r="D12" s="65"/>
      <c r="E12" s="65">
        <v>4</v>
      </c>
      <c r="F12" s="65">
        <v>5</v>
      </c>
      <c r="G12" s="66" t="s">
        <v>166</v>
      </c>
      <c r="H12" s="188"/>
      <c r="I12" s="189"/>
    </row>
    <row r="13" spans="1:9" s="190" customFormat="1" ht="15" customHeight="1">
      <c r="A13" s="65"/>
      <c r="B13" s="65"/>
      <c r="C13" s="67" t="s">
        <v>431</v>
      </c>
      <c r="D13" s="67"/>
      <c r="E13" s="67"/>
      <c r="F13" s="67"/>
      <c r="G13" s="66"/>
      <c r="H13" s="188"/>
      <c r="I13" s="189"/>
    </row>
    <row r="14" spans="1:9" ht="15.75">
      <c r="A14" s="191" t="s">
        <v>414</v>
      </c>
      <c r="B14" s="191"/>
      <c r="C14" s="192" t="s">
        <v>505</v>
      </c>
      <c r="D14" s="193" t="s">
        <v>167</v>
      </c>
      <c r="E14" s="276">
        <v>0</v>
      </c>
      <c r="F14" s="276">
        <v>0</v>
      </c>
      <c r="G14" s="275">
        <f>('Биланс стања'!H76+'Биланс стања'!H74+'Биланс стања'!H73+'Биланс стања'!H72*1000)*1000</f>
        <v>9354000</v>
      </c>
      <c r="H14" s="194"/>
      <c r="I14" s="195"/>
    </row>
    <row r="15" spans="1:9" ht="15.75">
      <c r="A15" s="196" t="s">
        <v>471</v>
      </c>
      <c r="B15" s="196"/>
      <c r="C15" s="197" t="s">
        <v>507</v>
      </c>
      <c r="D15" s="198"/>
      <c r="E15" s="277">
        <v>122000</v>
      </c>
      <c r="F15" s="277">
        <v>0</v>
      </c>
      <c r="G15" s="278">
        <v>122000</v>
      </c>
      <c r="H15" s="63"/>
      <c r="I15" s="199"/>
    </row>
    <row r="16" spans="1:9" ht="15.75">
      <c r="A16" s="196" t="s">
        <v>472</v>
      </c>
      <c r="B16" s="196"/>
      <c r="C16" s="197" t="s">
        <v>508</v>
      </c>
      <c r="D16" s="198"/>
      <c r="E16" s="277">
        <v>0</v>
      </c>
      <c r="F16" s="277">
        <v>0</v>
      </c>
      <c r="G16" s="278"/>
      <c r="H16" s="200"/>
      <c r="I16" s="195"/>
    </row>
    <row r="17" spans="1:9" ht="15.75">
      <c r="A17" s="196" t="s">
        <v>473</v>
      </c>
      <c r="B17" s="196"/>
      <c r="C17" s="197" t="s">
        <v>509</v>
      </c>
      <c r="D17" s="198"/>
      <c r="E17" s="277">
        <v>0</v>
      </c>
      <c r="F17" s="277">
        <v>0</v>
      </c>
      <c r="G17" s="278"/>
      <c r="H17" s="63"/>
      <c r="I17" s="199"/>
    </row>
    <row r="18" spans="1:9" ht="15.75">
      <c r="A18" s="196" t="s">
        <v>510</v>
      </c>
      <c r="B18" s="196"/>
      <c r="C18" s="197" t="s">
        <v>511</v>
      </c>
      <c r="D18" s="198"/>
      <c r="E18" s="277">
        <v>22732000</v>
      </c>
      <c r="F18" s="277">
        <v>13500000</v>
      </c>
      <c r="G18" s="278">
        <v>9232000</v>
      </c>
      <c r="H18" s="63"/>
      <c r="I18" s="199"/>
    </row>
    <row r="19" spans="1:9" ht="31.5">
      <c r="A19" s="201" t="s">
        <v>415</v>
      </c>
      <c r="B19" s="202"/>
      <c r="C19" s="192" t="s">
        <v>512</v>
      </c>
      <c r="D19" s="193" t="s">
        <v>168</v>
      </c>
      <c r="E19" s="276">
        <f>E20+E21+E22+E23</f>
        <v>1190000</v>
      </c>
      <c r="F19" s="276">
        <v>0</v>
      </c>
      <c r="G19" s="361">
        <f>('Биланс стања'!H45+'Биланс стања'!H44+'Биланс стања'!H42+'Биланс стања'!H39+'Биланс стања'!H38+'Биланс стања'!H37)*1000</f>
        <v>1190000</v>
      </c>
      <c r="H19" s="203"/>
      <c r="I19" s="195"/>
    </row>
    <row r="20" spans="1:9" ht="15.75">
      <c r="A20" s="196" t="s">
        <v>474</v>
      </c>
      <c r="B20" s="196"/>
      <c r="C20" s="197" t="s">
        <v>507</v>
      </c>
      <c r="D20" s="198"/>
      <c r="E20" s="277">
        <v>1190000</v>
      </c>
      <c r="F20" s="277">
        <v>0</v>
      </c>
      <c r="G20" s="278">
        <v>1190000</v>
      </c>
      <c r="H20" s="204"/>
      <c r="I20" s="199"/>
    </row>
    <row r="21" spans="1:9" ht="15.75">
      <c r="A21" s="196" t="s">
        <v>475</v>
      </c>
      <c r="B21" s="196"/>
      <c r="C21" s="197" t="s">
        <v>508</v>
      </c>
      <c r="D21" s="198"/>
      <c r="E21" s="277"/>
      <c r="F21" s="277">
        <v>0</v>
      </c>
      <c r="G21" s="278"/>
      <c r="H21" s="63"/>
      <c r="I21" s="199"/>
    </row>
    <row r="22" spans="1:9" ht="15.75">
      <c r="A22" s="196" t="s">
        <v>476</v>
      </c>
      <c r="B22" s="196"/>
      <c r="C22" s="197" t="s">
        <v>509</v>
      </c>
      <c r="D22" s="198"/>
      <c r="E22" s="277"/>
      <c r="F22" s="277"/>
      <c r="G22" s="278"/>
      <c r="H22" s="63"/>
      <c r="I22" s="199"/>
    </row>
    <row r="23" spans="1:9" ht="15.75">
      <c r="A23" s="196" t="s">
        <v>514</v>
      </c>
      <c r="B23" s="196"/>
      <c r="C23" s="197" t="s">
        <v>511</v>
      </c>
      <c r="D23" s="198"/>
      <c r="E23" s="277"/>
      <c r="F23" s="277"/>
      <c r="G23" s="278"/>
      <c r="H23" s="63"/>
      <c r="I23" s="199"/>
    </row>
    <row r="24" spans="1:9" ht="15.75">
      <c r="A24" s="205" t="s">
        <v>416</v>
      </c>
      <c r="B24" s="205"/>
      <c r="C24" s="206" t="s">
        <v>515</v>
      </c>
      <c r="D24" s="207" t="s">
        <v>169</v>
      </c>
      <c r="E24" s="279">
        <v>0</v>
      </c>
      <c r="F24" s="279">
        <v>0</v>
      </c>
      <c r="G24" s="275">
        <f>'Биланс стања'!H34+'Биланс стања'!H35+'Биланс стања'!H36</f>
        <v>0</v>
      </c>
      <c r="H24" s="110"/>
      <c r="I24" s="195"/>
    </row>
    <row r="25" spans="1:9" ht="15.75">
      <c r="A25" s="208" t="s">
        <v>477</v>
      </c>
      <c r="B25" s="208"/>
      <c r="C25" s="209" t="s">
        <v>478</v>
      </c>
      <c r="D25" s="210"/>
      <c r="E25" s="280"/>
      <c r="F25" s="280"/>
      <c r="G25" s="275"/>
      <c r="H25" s="63"/>
      <c r="I25" s="199"/>
    </row>
    <row r="26" spans="1:9" ht="15.75">
      <c r="A26" s="208" t="s">
        <v>479</v>
      </c>
      <c r="B26" s="208"/>
      <c r="C26" s="209" t="s">
        <v>517</v>
      </c>
      <c r="D26" s="210"/>
      <c r="E26" s="280"/>
      <c r="F26" s="280"/>
      <c r="G26" s="275"/>
      <c r="H26" s="63"/>
      <c r="I26" s="199"/>
    </row>
    <row r="27" spans="1:9" ht="15.75">
      <c r="A27" s="208" t="s">
        <v>518</v>
      </c>
      <c r="B27" s="208"/>
      <c r="C27" s="209" t="s">
        <v>519</v>
      </c>
      <c r="D27" s="210"/>
      <c r="E27" s="280"/>
      <c r="F27" s="280"/>
      <c r="G27" s="275"/>
      <c r="H27" s="63"/>
      <c r="I27" s="199"/>
    </row>
    <row r="28" spans="1:9" ht="15.75">
      <c r="A28" s="208" t="s">
        <v>520</v>
      </c>
      <c r="B28" s="208"/>
      <c r="C28" s="209" t="s">
        <v>521</v>
      </c>
      <c r="D28" s="210"/>
      <c r="E28" s="280"/>
      <c r="F28" s="280"/>
      <c r="G28" s="275"/>
      <c r="H28" s="63"/>
      <c r="I28" s="199"/>
    </row>
    <row r="29" spans="1:9" ht="61.5" customHeight="1">
      <c r="A29" s="211" t="s">
        <v>417</v>
      </c>
      <c r="B29" s="212"/>
      <c r="C29" s="213" t="s">
        <v>170</v>
      </c>
      <c r="D29" s="214" t="s">
        <v>171</v>
      </c>
      <c r="E29" s="289">
        <f>E30+E31+E32+E33</f>
        <v>234860716</v>
      </c>
      <c r="F29" s="289">
        <f>F30+F31+F32+F33</f>
        <v>38721716</v>
      </c>
      <c r="G29" s="361">
        <f>('Биланс стања'!H67+'Биланс стања'!H65+'Биланс стања'!H63+'Биланс стања'!H61+'Биланс стања'!H59+'Биланс стања'!H49+'Биланс стања'!H47+'Биланс стања'!H46+'Биланс стања'!H32+'Биланс стања'!H27+'Биланс стања'!H18)*1000</f>
        <v>196139000</v>
      </c>
      <c r="H29" s="63"/>
      <c r="I29" s="199"/>
    </row>
    <row r="30" spans="1:9" ht="15.75">
      <c r="A30" s="215" t="s">
        <v>480</v>
      </c>
      <c r="B30" s="196"/>
      <c r="C30" s="216" t="s">
        <v>523</v>
      </c>
      <c r="D30" s="217"/>
      <c r="E30" s="362">
        <v>114400494</v>
      </c>
      <c r="F30" s="281">
        <v>19864810</v>
      </c>
      <c r="G30" s="278">
        <f>E30-F30</f>
        <v>94535684</v>
      </c>
      <c r="H30" s="359"/>
      <c r="I30" s="199"/>
    </row>
    <row r="31" spans="1:9" ht="15.75">
      <c r="A31" s="215" t="s">
        <v>481</v>
      </c>
      <c r="B31" s="196"/>
      <c r="C31" s="197" t="s">
        <v>524</v>
      </c>
      <c r="D31" s="198"/>
      <c r="E31" s="362">
        <v>5589710</v>
      </c>
      <c r="F31" s="277">
        <v>5211470</v>
      </c>
      <c r="G31" s="278">
        <f>E31-F31</f>
        <v>378240</v>
      </c>
      <c r="H31" s="110"/>
      <c r="I31" s="218"/>
    </row>
    <row r="32" spans="1:9" ht="15.75">
      <c r="A32" s="219" t="s">
        <v>482</v>
      </c>
      <c r="B32" s="208"/>
      <c r="C32" s="220" t="s">
        <v>172</v>
      </c>
      <c r="D32" s="210"/>
      <c r="E32" s="362">
        <v>54194676</v>
      </c>
      <c r="F32" s="280">
        <v>12451291</v>
      </c>
      <c r="G32" s="275">
        <f>E32-F32</f>
        <v>41743385</v>
      </c>
      <c r="H32" s="63"/>
      <c r="I32" s="63"/>
    </row>
    <row r="33" spans="1:9" ht="15.75">
      <c r="A33" s="215" t="s">
        <v>483</v>
      </c>
      <c r="B33" s="196"/>
      <c r="C33" s="216" t="s">
        <v>173</v>
      </c>
      <c r="D33" s="198"/>
      <c r="E33" s="362">
        <v>60675836</v>
      </c>
      <c r="F33" s="277">
        <v>1194145</v>
      </c>
      <c r="G33" s="275">
        <f>E33-F33</f>
        <v>59481691</v>
      </c>
      <c r="H33" s="359"/>
      <c r="I33" s="63"/>
    </row>
    <row r="34" spans="1:8" ht="15.75">
      <c r="A34" s="212" t="s">
        <v>418</v>
      </c>
      <c r="B34" s="212"/>
      <c r="C34" s="206" t="s">
        <v>526</v>
      </c>
      <c r="D34" s="221" t="s">
        <v>174</v>
      </c>
      <c r="E34" s="360">
        <f>E35+E36+E37+E38+E39</f>
        <v>6495000</v>
      </c>
      <c r="F34" s="360">
        <f>F35+F36+F37+F38+F39</f>
        <v>0</v>
      </c>
      <c r="G34" s="361">
        <f>('Биланс стања'!H79+'Биланс стања'!H69+'Биланс стања'!H68+'Биланс стања'!H50+'Биланс стања'!H48)*1000</f>
        <v>6495000</v>
      </c>
      <c r="H34" s="63"/>
    </row>
    <row r="35" spans="1:8" ht="15.75">
      <c r="A35" s="215" t="s">
        <v>484</v>
      </c>
      <c r="B35" s="196"/>
      <c r="C35" s="216" t="s">
        <v>523</v>
      </c>
      <c r="D35" s="198"/>
      <c r="E35" s="280">
        <v>1505597</v>
      </c>
      <c r="F35" s="280">
        <v>0</v>
      </c>
      <c r="G35" s="275">
        <f>E35-F35</f>
        <v>1505597</v>
      </c>
      <c r="H35" s="63"/>
    </row>
    <row r="36" spans="1:8" ht="15.75">
      <c r="A36" s="215" t="s">
        <v>485</v>
      </c>
      <c r="B36" s="196"/>
      <c r="C36" s="197" t="s">
        <v>524</v>
      </c>
      <c r="D36" s="198"/>
      <c r="E36" s="280">
        <v>0</v>
      </c>
      <c r="F36" s="280">
        <v>0</v>
      </c>
      <c r="G36" s="275">
        <f>E36-F36</f>
        <v>0</v>
      </c>
      <c r="H36" s="63"/>
    </row>
    <row r="37" spans="1:8" ht="15.75">
      <c r="A37" s="219" t="s">
        <v>486</v>
      </c>
      <c r="B37" s="208"/>
      <c r="C37" s="220" t="s">
        <v>172</v>
      </c>
      <c r="D37" s="210"/>
      <c r="E37" s="280">
        <v>273078</v>
      </c>
      <c r="F37" s="280">
        <v>0</v>
      </c>
      <c r="G37" s="275">
        <f>E37-F37</f>
        <v>273078</v>
      </c>
      <c r="H37" s="63"/>
    </row>
    <row r="38" spans="1:8" ht="31.5">
      <c r="A38" s="219" t="s">
        <v>487</v>
      </c>
      <c r="B38" s="208"/>
      <c r="C38" s="216" t="s">
        <v>175</v>
      </c>
      <c r="D38" s="210"/>
      <c r="E38" s="280">
        <v>4716325</v>
      </c>
      <c r="F38" s="280">
        <v>0</v>
      </c>
      <c r="G38" s="275">
        <f>E38-F38</f>
        <v>4716325</v>
      </c>
      <c r="H38" s="63"/>
    </row>
    <row r="39" spans="1:8" ht="21" customHeight="1">
      <c r="A39" s="208" t="s">
        <v>488</v>
      </c>
      <c r="B39" s="222"/>
      <c r="C39" s="223" t="s">
        <v>525</v>
      </c>
      <c r="D39" s="224"/>
      <c r="E39" s="282"/>
      <c r="F39" s="282"/>
      <c r="G39" s="275"/>
      <c r="H39" s="63"/>
    </row>
    <row r="40" spans="1:8" ht="17.25" customHeight="1">
      <c r="A40" s="196"/>
      <c r="B40" s="196"/>
      <c r="C40" s="67" t="s">
        <v>436</v>
      </c>
      <c r="D40" s="225"/>
      <c r="E40" s="283"/>
      <c r="F40" s="283"/>
      <c r="G40" s="284"/>
      <c r="H40" s="63"/>
    </row>
    <row r="41" spans="1:8" ht="15.75">
      <c r="A41" s="212" t="s">
        <v>419</v>
      </c>
      <c r="B41" s="212"/>
      <c r="C41" s="192" t="s">
        <v>527</v>
      </c>
      <c r="D41" s="193" t="s">
        <v>176</v>
      </c>
      <c r="E41" s="276">
        <f>E42+E43+E44+E45</f>
        <v>28868000</v>
      </c>
      <c r="F41" s="276">
        <f>F42+F43+F44+F45</f>
        <v>0</v>
      </c>
      <c r="G41" s="363">
        <f>('Биланс стања'!H131+'Биланс стања'!H128+'Биланс стања'!H127+'Биланс стања'!H126)*1000</f>
        <v>28868000</v>
      </c>
      <c r="H41" s="63"/>
    </row>
    <row r="42" spans="1:8" ht="15.75">
      <c r="A42" s="196" t="s">
        <v>489</v>
      </c>
      <c r="B42" s="196"/>
      <c r="C42" s="197" t="s">
        <v>177</v>
      </c>
      <c r="D42" s="198"/>
      <c r="E42" s="277">
        <v>26385000</v>
      </c>
      <c r="F42" s="277">
        <v>0</v>
      </c>
      <c r="G42" s="277">
        <f>E42-F42</f>
        <v>26385000</v>
      </c>
      <c r="H42" s="63"/>
    </row>
    <row r="43" spans="1:8" ht="15.75">
      <c r="A43" s="196" t="s">
        <v>528</v>
      </c>
      <c r="B43" s="196"/>
      <c r="C43" s="197" t="s">
        <v>178</v>
      </c>
      <c r="D43" s="198"/>
      <c r="E43" s="277">
        <v>0</v>
      </c>
      <c r="F43" s="277">
        <v>0</v>
      </c>
      <c r="G43" s="277">
        <v>0</v>
      </c>
      <c r="H43" s="63"/>
    </row>
    <row r="44" spans="1:8" ht="15.75">
      <c r="A44" s="196" t="s">
        <v>529</v>
      </c>
      <c r="B44" s="196"/>
      <c r="C44" s="197" t="s">
        <v>179</v>
      </c>
      <c r="D44" s="198"/>
      <c r="E44" s="277">
        <v>2483000</v>
      </c>
      <c r="F44" s="277">
        <v>0</v>
      </c>
      <c r="G44" s="277">
        <f>E44-F44</f>
        <v>2483000</v>
      </c>
      <c r="H44" s="63"/>
    </row>
    <row r="45" spans="1:8" ht="15.75">
      <c r="A45" s="196" t="s">
        <v>180</v>
      </c>
      <c r="B45" s="196"/>
      <c r="C45" s="197" t="s">
        <v>181</v>
      </c>
      <c r="D45" s="198"/>
      <c r="E45" s="277">
        <v>0</v>
      </c>
      <c r="F45" s="277">
        <v>0</v>
      </c>
      <c r="G45" s="277">
        <v>0</v>
      </c>
      <c r="H45" s="63"/>
    </row>
    <row r="46" spans="1:7" ht="15.75">
      <c r="A46" s="212" t="s">
        <v>420</v>
      </c>
      <c r="B46" s="212"/>
      <c r="C46" s="192" t="s">
        <v>530</v>
      </c>
      <c r="D46" s="226" t="s">
        <v>182</v>
      </c>
      <c r="E46" s="285">
        <v>914000</v>
      </c>
      <c r="F46" s="285">
        <v>0</v>
      </c>
      <c r="G46" s="363">
        <f>('Биланс стања'!H122+'Биланс стања'!H121+'Биланс стања'!H119+'Биланс стања'!H117+'Биланс стања'!H116)*1000</f>
        <v>914000</v>
      </c>
    </row>
    <row r="47" spans="1:7" ht="15.75">
      <c r="A47" s="196" t="s">
        <v>490</v>
      </c>
      <c r="B47" s="196"/>
      <c r="C47" s="216" t="s">
        <v>177</v>
      </c>
      <c r="D47" s="198"/>
      <c r="E47" s="277">
        <v>0</v>
      </c>
      <c r="F47" s="277">
        <v>0</v>
      </c>
      <c r="G47" s="277">
        <v>0</v>
      </c>
    </row>
    <row r="48" spans="1:7" ht="15.75">
      <c r="A48" s="196" t="s">
        <v>531</v>
      </c>
      <c r="B48" s="196"/>
      <c r="C48" s="216" t="s">
        <v>178</v>
      </c>
      <c r="D48" s="198"/>
      <c r="E48" s="277">
        <v>0</v>
      </c>
      <c r="F48" s="277">
        <v>0</v>
      </c>
      <c r="G48" s="277">
        <v>0</v>
      </c>
    </row>
    <row r="49" spans="1:7" ht="15.75">
      <c r="A49" s="196" t="s">
        <v>532</v>
      </c>
      <c r="B49" s="196"/>
      <c r="C49" s="197" t="s">
        <v>183</v>
      </c>
      <c r="D49" s="198"/>
      <c r="E49" s="277">
        <v>914000</v>
      </c>
      <c r="F49" s="277">
        <v>0</v>
      </c>
      <c r="G49" s="277">
        <v>914000</v>
      </c>
    </row>
    <row r="50" spans="1:7" ht="31.5">
      <c r="A50" s="225" t="s">
        <v>421</v>
      </c>
      <c r="B50" s="208"/>
      <c r="C50" s="227" t="s">
        <v>184</v>
      </c>
      <c r="D50" s="226" t="s">
        <v>185</v>
      </c>
      <c r="E50" s="286"/>
      <c r="F50" s="286">
        <v>0</v>
      </c>
      <c r="G50" s="364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08" t="s">
        <v>491</v>
      </c>
      <c r="B51" s="208"/>
      <c r="C51" s="223" t="s">
        <v>186</v>
      </c>
      <c r="D51" s="210"/>
      <c r="E51" s="280">
        <v>329414000</v>
      </c>
      <c r="F51" s="280"/>
      <c r="G51" s="280"/>
    </row>
    <row r="52" spans="1:7" ht="31.5">
      <c r="A52" s="208" t="s">
        <v>492</v>
      </c>
      <c r="B52" s="208"/>
      <c r="C52" s="223" t="s">
        <v>187</v>
      </c>
      <c r="D52" s="210"/>
      <c r="E52" s="280">
        <v>329414000</v>
      </c>
      <c r="F52" s="280">
        <v>0</v>
      </c>
      <c r="G52" s="280">
        <v>329414000</v>
      </c>
    </row>
    <row r="53" spans="1:7" ht="15.75">
      <c r="A53" s="208" t="s">
        <v>493</v>
      </c>
      <c r="B53" s="208"/>
      <c r="C53" s="209" t="s">
        <v>188</v>
      </c>
      <c r="D53" s="210"/>
      <c r="E53" s="280"/>
      <c r="F53" s="280"/>
      <c r="G53" s="280"/>
    </row>
    <row r="54" spans="1:7" ht="15.75">
      <c r="A54" s="211" t="s">
        <v>422</v>
      </c>
      <c r="B54" s="212"/>
      <c r="C54" s="227" t="s">
        <v>533</v>
      </c>
      <c r="D54" s="228" t="s">
        <v>189</v>
      </c>
      <c r="E54" s="287">
        <f>E55+E56+E57+E58</f>
        <v>86175000</v>
      </c>
      <c r="F54" s="287">
        <v>0</v>
      </c>
      <c r="G54" s="363">
        <f>('Биланс стања'!H140+'Биланс стања'!H138+'Биланс стања'!H136+'Биланс стања'!H134+'Биланс стања'!H132)*1000</f>
        <v>86175000</v>
      </c>
    </row>
    <row r="55" spans="1:7" ht="15.75">
      <c r="A55" s="196" t="s">
        <v>494</v>
      </c>
      <c r="B55" s="196"/>
      <c r="C55" s="216" t="s">
        <v>534</v>
      </c>
      <c r="D55" s="217"/>
      <c r="E55" s="281">
        <v>2975400</v>
      </c>
      <c r="F55" s="281">
        <v>0</v>
      </c>
      <c r="G55" s="277">
        <v>2975400</v>
      </c>
    </row>
    <row r="56" spans="1:7" ht="15.75">
      <c r="A56" s="196" t="s">
        <v>495</v>
      </c>
      <c r="B56" s="196"/>
      <c r="C56" s="197" t="s">
        <v>535</v>
      </c>
      <c r="D56" s="198"/>
      <c r="E56" s="277">
        <v>82105236</v>
      </c>
      <c r="F56" s="277">
        <v>0</v>
      </c>
      <c r="G56" s="277">
        <v>82105236</v>
      </c>
    </row>
    <row r="57" spans="1:7" ht="17.25" customHeight="1">
      <c r="A57" s="208" t="s">
        <v>496</v>
      </c>
      <c r="B57" s="208"/>
      <c r="C57" s="111" t="s">
        <v>190</v>
      </c>
      <c r="D57" s="210"/>
      <c r="E57" s="280">
        <v>1094364</v>
      </c>
      <c r="F57" s="280">
        <v>0</v>
      </c>
      <c r="G57" s="277">
        <v>1094364</v>
      </c>
    </row>
    <row r="58" spans="1:7" ht="16.5" customHeight="1">
      <c r="A58" s="196" t="s">
        <v>497</v>
      </c>
      <c r="B58" s="196"/>
      <c r="C58" s="197" t="s">
        <v>536</v>
      </c>
      <c r="D58" s="198"/>
      <c r="E58" s="277">
        <v>0</v>
      </c>
      <c r="F58" s="277">
        <v>0</v>
      </c>
      <c r="G58" s="277">
        <f>E58-F58</f>
        <v>0</v>
      </c>
    </row>
    <row r="59" spans="1:7" ht="15.75">
      <c r="A59" s="212" t="s">
        <v>423</v>
      </c>
      <c r="B59" s="212"/>
      <c r="C59" s="206" t="s">
        <v>537</v>
      </c>
      <c r="D59" s="229" t="s">
        <v>191</v>
      </c>
      <c r="E59" s="288">
        <f>E60+E61+E62+E63+E64</f>
        <v>12514000</v>
      </c>
      <c r="F59" s="288">
        <f>F60+F61+F62+F63+F64</f>
        <v>0</v>
      </c>
      <c r="G59" s="363">
        <f>('Биланс стања'!H144+'Биланс стања'!H143+'Биланс стања'!H142+'Биланс стања'!H141)*1000</f>
        <v>12514000</v>
      </c>
    </row>
    <row r="60" spans="1:7" ht="15.75">
      <c r="A60" s="215" t="s">
        <v>538</v>
      </c>
      <c r="B60" s="196"/>
      <c r="C60" s="216" t="s">
        <v>534</v>
      </c>
      <c r="D60" s="198"/>
      <c r="E60" s="277">
        <v>196090</v>
      </c>
      <c r="F60" s="277">
        <v>0</v>
      </c>
      <c r="G60" s="277">
        <v>196090</v>
      </c>
    </row>
    <row r="61" spans="1:7" ht="15.75">
      <c r="A61" s="215" t="s">
        <v>539</v>
      </c>
      <c r="B61" s="196"/>
      <c r="C61" s="197" t="s">
        <v>535</v>
      </c>
      <c r="D61" s="198"/>
      <c r="E61" s="277">
        <v>1746</v>
      </c>
      <c r="F61" s="277">
        <v>0</v>
      </c>
      <c r="G61" s="277">
        <v>1746</v>
      </c>
    </row>
    <row r="62" spans="1:7" ht="15.75">
      <c r="A62" s="219" t="s">
        <v>540</v>
      </c>
      <c r="B62" s="208"/>
      <c r="C62" s="220" t="s">
        <v>192</v>
      </c>
      <c r="D62" s="210"/>
      <c r="E62" s="280">
        <v>0</v>
      </c>
      <c r="F62" s="280">
        <v>0</v>
      </c>
      <c r="G62" s="277">
        <f>E62-F62</f>
        <v>0</v>
      </c>
    </row>
    <row r="63" spans="1:7" ht="31.5">
      <c r="A63" s="219" t="s">
        <v>541</v>
      </c>
      <c r="B63" s="208"/>
      <c r="C63" s="111" t="s">
        <v>193</v>
      </c>
      <c r="D63" s="210"/>
      <c r="E63" s="280">
        <v>12316164</v>
      </c>
      <c r="F63" s="280">
        <v>0</v>
      </c>
      <c r="G63" s="277">
        <f>E63-F63</f>
        <v>12316164</v>
      </c>
    </row>
    <row r="64" spans="1:7" ht="15.75">
      <c r="A64" s="215" t="s">
        <v>542</v>
      </c>
      <c r="B64" s="196"/>
      <c r="C64" s="197" t="s">
        <v>194</v>
      </c>
      <c r="D64" s="198"/>
      <c r="E64" s="277">
        <v>0</v>
      </c>
      <c r="F64" s="277">
        <v>0</v>
      </c>
      <c r="G64" s="277">
        <f>E64-F64</f>
        <v>0</v>
      </c>
    </row>
    <row r="66" spans="1:4" ht="15.75">
      <c r="A66" s="230" t="s">
        <v>957</v>
      </c>
      <c r="D66" s="62" t="s">
        <v>269</v>
      </c>
    </row>
    <row r="67" ht="15.75">
      <c r="C67" s="231" t="s">
        <v>268</v>
      </c>
    </row>
  </sheetData>
  <sheetProtection/>
  <mergeCells count="1">
    <mergeCell ref="A7:G8"/>
  </mergeCells>
  <printOptions/>
  <pageMargins left="0.25" right="0.25" top="0.75" bottom="0.75" header="0.3" footer="0.3"/>
  <pageSetup fitToHeight="0" fitToWidth="1" horizontalDpi="300" verticalDpi="3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0"/>
  <sheetViews>
    <sheetView zoomScale="60" zoomScaleNormal="60" zoomScalePageLayoutView="0" workbookViewId="0" topLeftCell="B1">
      <selection activeCell="B2" sqref="B2:I150"/>
    </sheetView>
  </sheetViews>
  <sheetFormatPr defaultColWidth="9.140625" defaultRowHeight="12.75"/>
  <cols>
    <col min="1" max="1" width="9.140625" style="43" customWidth="1"/>
    <col min="2" max="2" width="32.421875" style="43" customWidth="1"/>
    <col min="3" max="3" width="74.140625" style="43" customWidth="1"/>
    <col min="4" max="4" width="9.8515625" style="43" customWidth="1"/>
    <col min="5" max="7" width="20.7109375" style="43" customWidth="1"/>
    <col min="8" max="8" width="20.7109375" style="46" customWidth="1"/>
    <col min="9" max="9" width="20.7109375" style="48" customWidth="1"/>
    <col min="10" max="10" width="21.57421875" style="43" customWidth="1"/>
    <col min="11" max="11" width="18.140625" style="43" customWidth="1"/>
    <col min="12" max="16384" width="9.140625" style="43" customWidth="1"/>
  </cols>
  <sheetData>
    <row r="2" spans="2:4" s="2" customFormat="1" ht="15.75">
      <c r="B2" s="1" t="s">
        <v>888</v>
      </c>
      <c r="C2" s="43"/>
      <c r="D2" s="43"/>
    </row>
    <row r="3" spans="2:9" s="2" customFormat="1" ht="15.75">
      <c r="B3" s="1" t="s">
        <v>868</v>
      </c>
      <c r="C3" s="43"/>
      <c r="D3" s="43"/>
      <c r="I3" s="6" t="s">
        <v>255</v>
      </c>
    </row>
    <row r="5" spans="2:9" ht="30" customHeight="1">
      <c r="B5" s="419" t="s">
        <v>926</v>
      </c>
      <c r="C5" s="420"/>
      <c r="D5" s="420"/>
      <c r="E5" s="420"/>
      <c r="F5" s="420"/>
      <c r="G5" s="420"/>
      <c r="H5" s="420"/>
      <c r="I5" s="42"/>
    </row>
    <row r="6" spans="2:9" ht="26.25" customHeight="1" thickBot="1">
      <c r="B6" s="44"/>
      <c r="C6" s="45"/>
      <c r="D6" s="45"/>
      <c r="E6" s="45"/>
      <c r="F6" s="45"/>
      <c r="G6" s="45"/>
      <c r="I6" s="47" t="s">
        <v>700</v>
      </c>
    </row>
    <row r="7" spans="2:9" s="81" customFormat="1" ht="42" customHeight="1">
      <c r="B7" s="421" t="s">
        <v>429</v>
      </c>
      <c r="C7" s="406" t="s">
        <v>430</v>
      </c>
      <c r="D7" s="424" t="s">
        <v>503</v>
      </c>
      <c r="E7" s="415" t="s">
        <v>276</v>
      </c>
      <c r="F7" s="413" t="s">
        <v>277</v>
      </c>
      <c r="G7" s="415" t="s">
        <v>925</v>
      </c>
      <c r="H7" s="416"/>
      <c r="I7" s="417" t="s">
        <v>552</v>
      </c>
    </row>
    <row r="8" spans="2:9" s="83" customFormat="1" ht="35.25" customHeight="1">
      <c r="B8" s="422"/>
      <c r="C8" s="412"/>
      <c r="D8" s="425"/>
      <c r="E8" s="423"/>
      <c r="F8" s="414"/>
      <c r="G8" s="82" t="s">
        <v>437</v>
      </c>
      <c r="H8" s="82" t="s">
        <v>438</v>
      </c>
      <c r="I8" s="418"/>
    </row>
    <row r="9" spans="2:9" s="87" customFormat="1" ht="20.25">
      <c r="B9" s="117"/>
      <c r="C9" s="113" t="s">
        <v>431</v>
      </c>
      <c r="D9" s="112"/>
      <c r="E9" s="242"/>
      <c r="F9" s="242"/>
      <c r="G9" s="243"/>
      <c r="H9" s="243"/>
      <c r="I9" s="244"/>
    </row>
    <row r="10" spans="2:9" s="87" customFormat="1" ht="20.25">
      <c r="B10" s="117">
        <v>0</v>
      </c>
      <c r="C10" s="113" t="s">
        <v>701</v>
      </c>
      <c r="D10" s="114" t="s">
        <v>559</v>
      </c>
      <c r="E10" s="245"/>
      <c r="F10" s="245"/>
      <c r="G10" s="357"/>
      <c r="H10" s="246"/>
      <c r="I10" s="244"/>
    </row>
    <row r="11" spans="2:11" s="87" customFormat="1" ht="20.25">
      <c r="B11" s="117"/>
      <c r="C11" s="113" t="s">
        <v>702</v>
      </c>
      <c r="D11" s="114" t="s">
        <v>560</v>
      </c>
      <c r="E11" s="245">
        <f>E12+E19+E28+E33+E43</f>
        <v>254611</v>
      </c>
      <c r="F11" s="245">
        <f>F12+F19+F28+F33+F43</f>
        <v>230145</v>
      </c>
      <c r="G11" s="245">
        <f>G12+G19+G28+G33+G43</f>
        <v>230145</v>
      </c>
      <c r="H11" s="245">
        <f>H12+H19+H28+H33+H43</f>
        <v>236696</v>
      </c>
      <c r="I11" s="274">
        <f>H11/F11*100</f>
        <v>102.8464663581655</v>
      </c>
      <c r="K11" s="375"/>
    </row>
    <row r="12" spans="2:11" s="87" customFormat="1" ht="37.5" customHeight="1">
      <c r="B12" s="117">
        <v>1</v>
      </c>
      <c r="C12" s="113" t="s">
        <v>703</v>
      </c>
      <c r="D12" s="114" t="s">
        <v>561</v>
      </c>
      <c r="E12" s="245">
        <f>E13+E14+E15+E16+E17*E18</f>
        <v>0</v>
      </c>
      <c r="F12" s="245">
        <f>F13+F14+F15+F16+F17*F18</f>
        <v>0</v>
      </c>
      <c r="G12" s="357"/>
      <c r="H12" s="357"/>
      <c r="I12" s="274"/>
      <c r="K12" s="375"/>
    </row>
    <row r="13" spans="2:11" s="87" customFormat="1" ht="20.25">
      <c r="B13" s="117" t="s">
        <v>704</v>
      </c>
      <c r="C13" s="115" t="s">
        <v>705</v>
      </c>
      <c r="D13" s="114" t="s">
        <v>562</v>
      </c>
      <c r="E13" s="245"/>
      <c r="F13" s="245"/>
      <c r="G13" s="357"/>
      <c r="H13" s="247"/>
      <c r="I13" s="274"/>
      <c r="K13" s="375"/>
    </row>
    <row r="14" spans="2:11" s="87" customFormat="1" ht="37.5">
      <c r="B14" s="117" t="s">
        <v>706</v>
      </c>
      <c r="C14" s="115" t="s">
        <v>707</v>
      </c>
      <c r="D14" s="114" t="s">
        <v>563</v>
      </c>
      <c r="E14" s="245"/>
      <c r="F14" s="245"/>
      <c r="G14" s="357"/>
      <c r="H14" s="246"/>
      <c r="I14" s="274"/>
      <c r="K14" s="375"/>
    </row>
    <row r="15" spans="2:11" s="87" customFormat="1" ht="20.25">
      <c r="B15" s="117" t="s">
        <v>708</v>
      </c>
      <c r="C15" s="115" t="s">
        <v>709</v>
      </c>
      <c r="D15" s="114" t="s">
        <v>564</v>
      </c>
      <c r="E15" s="245"/>
      <c r="F15" s="245"/>
      <c r="G15" s="357"/>
      <c r="H15" s="247"/>
      <c r="I15" s="274"/>
      <c r="K15" s="375"/>
    </row>
    <row r="16" spans="2:11" s="87" customFormat="1" ht="20.25">
      <c r="B16" s="118" t="s">
        <v>710</v>
      </c>
      <c r="C16" s="115" t="s">
        <v>711</v>
      </c>
      <c r="D16" s="114" t="s">
        <v>565</v>
      </c>
      <c r="E16" s="245"/>
      <c r="F16" s="245"/>
      <c r="G16" s="357"/>
      <c r="H16" s="247"/>
      <c r="I16" s="274"/>
      <c r="K16" s="375"/>
    </row>
    <row r="17" spans="2:11" s="87" customFormat="1" ht="20.25">
      <c r="B17" s="118" t="s">
        <v>712</v>
      </c>
      <c r="C17" s="115" t="s">
        <v>713</v>
      </c>
      <c r="D17" s="114" t="s">
        <v>566</v>
      </c>
      <c r="E17" s="245"/>
      <c r="F17" s="245"/>
      <c r="G17" s="357"/>
      <c r="H17" s="247"/>
      <c r="I17" s="274"/>
      <c r="K17" s="375"/>
    </row>
    <row r="18" spans="2:11" s="87" customFormat="1" ht="20.25">
      <c r="B18" s="118" t="s">
        <v>714</v>
      </c>
      <c r="C18" s="115" t="s">
        <v>715</v>
      </c>
      <c r="D18" s="114" t="s">
        <v>278</v>
      </c>
      <c r="E18" s="245"/>
      <c r="F18" s="245"/>
      <c r="G18" s="357"/>
      <c r="H18" s="246"/>
      <c r="I18" s="274"/>
      <c r="K18" s="375"/>
    </row>
    <row r="19" spans="2:11" s="87" customFormat="1" ht="37.5" customHeight="1">
      <c r="B19" s="119">
        <v>2</v>
      </c>
      <c r="C19" s="113" t="s">
        <v>716</v>
      </c>
      <c r="D19" s="114" t="s">
        <v>516</v>
      </c>
      <c r="E19" s="245">
        <f>E20+E21+E22+E23+E24+E25+E26+E27</f>
        <v>253319</v>
      </c>
      <c r="F19" s="245">
        <f>F20+F21+F22+F23+F24+F25+F26+F27</f>
        <v>228755</v>
      </c>
      <c r="G19" s="245">
        <f>G20+G21+G22+G23+G24+G25+G26+G27</f>
        <v>228755</v>
      </c>
      <c r="H19" s="245">
        <f>H20+H21+H22+H23+H24+H25+H26+H27</f>
        <v>235506</v>
      </c>
      <c r="I19" s="274">
        <f>H19/F19*100</f>
        <v>102.95119232366505</v>
      </c>
      <c r="K19" s="375"/>
    </row>
    <row r="20" spans="2:11" s="87" customFormat="1" ht="20.25">
      <c r="B20" s="117" t="s">
        <v>717</v>
      </c>
      <c r="C20" s="115" t="s">
        <v>718</v>
      </c>
      <c r="D20" s="114" t="s">
        <v>513</v>
      </c>
      <c r="E20" s="245">
        <v>638</v>
      </c>
      <c r="F20" s="245">
        <v>638</v>
      </c>
      <c r="G20" s="357">
        <v>638</v>
      </c>
      <c r="H20" s="247">
        <v>638</v>
      </c>
      <c r="I20" s="274">
        <f>H20/F20*100</f>
        <v>100</v>
      </c>
      <c r="K20" s="375"/>
    </row>
    <row r="21" spans="2:11" s="87" customFormat="1" ht="20.25">
      <c r="B21" s="118" t="s">
        <v>719</v>
      </c>
      <c r="C21" s="115" t="s">
        <v>720</v>
      </c>
      <c r="D21" s="114" t="s">
        <v>432</v>
      </c>
      <c r="E21" s="245">
        <v>185274</v>
      </c>
      <c r="F21" s="245">
        <v>170878</v>
      </c>
      <c r="G21" s="357">
        <v>170878</v>
      </c>
      <c r="H21" s="246">
        <v>173611</v>
      </c>
      <c r="I21" s="274">
        <f>H21/F21*100</f>
        <v>101.59938669694168</v>
      </c>
      <c r="K21" s="375"/>
    </row>
    <row r="22" spans="2:11" s="87" customFormat="1" ht="20.25">
      <c r="B22" s="117" t="s">
        <v>721</v>
      </c>
      <c r="C22" s="115" t="s">
        <v>722</v>
      </c>
      <c r="D22" s="114" t="s">
        <v>567</v>
      </c>
      <c r="E22" s="245">
        <v>59011</v>
      </c>
      <c r="F22" s="245">
        <v>51939</v>
      </c>
      <c r="G22" s="357">
        <v>51939</v>
      </c>
      <c r="H22" s="247">
        <v>55025</v>
      </c>
      <c r="I22" s="274">
        <f>H22/F22*100</f>
        <v>105.94158532124223</v>
      </c>
      <c r="K22" s="375"/>
    </row>
    <row r="23" spans="2:11" s="87" customFormat="1" ht="20.25">
      <c r="B23" s="117" t="s">
        <v>723</v>
      </c>
      <c r="C23" s="115" t="s">
        <v>724</v>
      </c>
      <c r="D23" s="114" t="s">
        <v>568</v>
      </c>
      <c r="E23" s="245"/>
      <c r="F23" s="245"/>
      <c r="G23" s="357"/>
      <c r="H23" s="247"/>
      <c r="I23" s="274"/>
      <c r="K23" s="375"/>
    </row>
    <row r="24" spans="2:11" s="87" customFormat="1" ht="20.25">
      <c r="B24" s="117" t="s">
        <v>725</v>
      </c>
      <c r="C24" s="115" t="s">
        <v>726</v>
      </c>
      <c r="D24" s="114" t="s">
        <v>569</v>
      </c>
      <c r="E24" s="245"/>
      <c r="F24" s="245"/>
      <c r="G24" s="357"/>
      <c r="H24" s="246"/>
      <c r="I24" s="274"/>
      <c r="K24" s="375"/>
    </row>
    <row r="25" spans="2:11" s="87" customFormat="1" ht="20.25">
      <c r="B25" s="117" t="s">
        <v>727</v>
      </c>
      <c r="C25" s="115" t="s">
        <v>728</v>
      </c>
      <c r="D25" s="114" t="s">
        <v>522</v>
      </c>
      <c r="E25" s="245">
        <v>8396</v>
      </c>
      <c r="F25" s="245">
        <v>5300</v>
      </c>
      <c r="G25" s="357">
        <v>5300</v>
      </c>
      <c r="H25" s="247">
        <v>6232</v>
      </c>
      <c r="I25" s="274">
        <f>H25/F25*100</f>
        <v>117.58490566037736</v>
      </c>
      <c r="K25" s="375"/>
    </row>
    <row r="26" spans="2:11" s="87" customFormat="1" ht="20.25">
      <c r="B26" s="117" t="s">
        <v>729</v>
      </c>
      <c r="C26" s="115" t="s">
        <v>730</v>
      </c>
      <c r="D26" s="114" t="s">
        <v>570</v>
      </c>
      <c r="E26" s="245"/>
      <c r="F26" s="245"/>
      <c r="G26" s="357"/>
      <c r="H26" s="247"/>
      <c r="I26" s="274"/>
      <c r="K26" s="375"/>
    </row>
    <row r="27" spans="2:11" s="87" customFormat="1" ht="20.25">
      <c r="B27" s="117" t="s">
        <v>731</v>
      </c>
      <c r="C27" s="115" t="s">
        <v>732</v>
      </c>
      <c r="D27" s="114" t="s">
        <v>506</v>
      </c>
      <c r="E27" s="245"/>
      <c r="F27" s="245"/>
      <c r="G27" s="357"/>
      <c r="H27" s="247"/>
      <c r="I27" s="274"/>
      <c r="K27" s="375"/>
    </row>
    <row r="28" spans="2:11" s="87" customFormat="1" ht="37.5">
      <c r="B28" s="119">
        <v>3</v>
      </c>
      <c r="C28" s="113" t="s">
        <v>733</v>
      </c>
      <c r="D28" s="114" t="s">
        <v>549</v>
      </c>
      <c r="E28" s="245">
        <f>E29+E30+E31+E32</f>
        <v>0</v>
      </c>
      <c r="F28" s="245">
        <f>F29+F30+F31+F32</f>
        <v>0</v>
      </c>
      <c r="G28" s="357"/>
      <c r="H28" s="357"/>
      <c r="I28" s="274"/>
      <c r="K28" s="375"/>
    </row>
    <row r="29" spans="2:11" s="87" customFormat="1" ht="20.25">
      <c r="B29" s="117" t="s">
        <v>734</v>
      </c>
      <c r="C29" s="115" t="s">
        <v>735</v>
      </c>
      <c r="D29" s="114" t="s">
        <v>571</v>
      </c>
      <c r="E29" s="245"/>
      <c r="F29" s="245"/>
      <c r="G29" s="357"/>
      <c r="H29" s="247"/>
      <c r="I29" s="274"/>
      <c r="K29" s="375"/>
    </row>
    <row r="30" spans="2:11" s="87" customFormat="1" ht="20.25">
      <c r="B30" s="118" t="s">
        <v>736</v>
      </c>
      <c r="C30" s="115" t="s">
        <v>737</v>
      </c>
      <c r="D30" s="114" t="s">
        <v>572</v>
      </c>
      <c r="E30" s="245"/>
      <c r="F30" s="245"/>
      <c r="G30" s="357"/>
      <c r="H30" s="247"/>
      <c r="I30" s="274"/>
      <c r="K30" s="375"/>
    </row>
    <row r="31" spans="2:11" s="87" customFormat="1" ht="20.25">
      <c r="B31" s="118" t="s">
        <v>738</v>
      </c>
      <c r="C31" s="115" t="s">
        <v>739</v>
      </c>
      <c r="D31" s="114" t="s">
        <v>573</v>
      </c>
      <c r="E31" s="245"/>
      <c r="F31" s="245"/>
      <c r="G31" s="357"/>
      <c r="H31" s="246"/>
      <c r="I31" s="274"/>
      <c r="K31" s="375"/>
    </row>
    <row r="32" spans="2:11" s="87" customFormat="1" ht="20.25">
      <c r="B32" s="118" t="s">
        <v>740</v>
      </c>
      <c r="C32" s="115" t="s">
        <v>741</v>
      </c>
      <c r="D32" s="114" t="s">
        <v>574</v>
      </c>
      <c r="E32" s="245"/>
      <c r="F32" s="245"/>
      <c r="G32" s="357"/>
      <c r="H32" s="247"/>
      <c r="I32" s="274"/>
      <c r="K32" s="375"/>
    </row>
    <row r="33" spans="2:11" s="87" customFormat="1" ht="37.5" customHeight="1">
      <c r="B33" s="120" t="s">
        <v>742</v>
      </c>
      <c r="C33" s="113" t="s">
        <v>743</v>
      </c>
      <c r="D33" s="114" t="s">
        <v>575</v>
      </c>
      <c r="E33" s="245">
        <f>E34+E35++E36+E37+E38+E39+E40+E41+E42</f>
        <v>1292</v>
      </c>
      <c r="F33" s="245">
        <f>F34+F35++F36+F37+F38+F39+F40+F41+F42</f>
        <v>1390</v>
      </c>
      <c r="G33" s="245">
        <f>G34+G35++G36+G37+G38+G39+G40+G41+G42</f>
        <v>1390</v>
      </c>
      <c r="H33" s="245">
        <f>H34+H35++H36+H37+H38+H39+H40+H41+H42</f>
        <v>1190</v>
      </c>
      <c r="I33" s="274">
        <f>H33/F33*100</f>
        <v>85.61151079136691</v>
      </c>
      <c r="K33" s="375"/>
    </row>
    <row r="34" spans="2:11" s="87" customFormat="1" ht="20.25">
      <c r="B34" s="118" t="s">
        <v>744</v>
      </c>
      <c r="C34" s="115" t="s">
        <v>745</v>
      </c>
      <c r="D34" s="114" t="s">
        <v>576</v>
      </c>
      <c r="E34" s="245"/>
      <c r="F34" s="245"/>
      <c r="G34" s="357"/>
      <c r="H34" s="247"/>
      <c r="I34" s="274"/>
      <c r="K34" s="375"/>
    </row>
    <row r="35" spans="2:11" s="87" customFormat="1" ht="37.5">
      <c r="B35" s="118" t="s">
        <v>746</v>
      </c>
      <c r="C35" s="115" t="s">
        <v>747</v>
      </c>
      <c r="D35" s="114" t="s">
        <v>748</v>
      </c>
      <c r="E35" s="245"/>
      <c r="F35" s="245"/>
      <c r="G35" s="357"/>
      <c r="H35" s="246"/>
      <c r="I35" s="274"/>
      <c r="K35" s="375"/>
    </row>
    <row r="36" spans="2:11" s="87" customFormat="1" ht="37.5">
      <c r="B36" s="118" t="s">
        <v>749</v>
      </c>
      <c r="C36" s="115" t="s">
        <v>750</v>
      </c>
      <c r="D36" s="114" t="s">
        <v>751</v>
      </c>
      <c r="E36" s="245"/>
      <c r="F36" s="245"/>
      <c r="G36" s="357"/>
      <c r="H36" s="246"/>
      <c r="I36" s="274"/>
      <c r="K36" s="375"/>
    </row>
    <row r="37" spans="2:11" s="87" customFormat="1" ht="37.5">
      <c r="B37" s="118" t="s">
        <v>752</v>
      </c>
      <c r="C37" s="115" t="s">
        <v>753</v>
      </c>
      <c r="D37" s="114" t="s">
        <v>754</v>
      </c>
      <c r="E37" s="245"/>
      <c r="F37" s="245"/>
      <c r="G37" s="357"/>
      <c r="H37" s="247"/>
      <c r="I37" s="274"/>
      <c r="K37" s="375"/>
    </row>
    <row r="38" spans="2:11" s="87" customFormat="1" ht="20.25">
      <c r="B38" s="118" t="s">
        <v>752</v>
      </c>
      <c r="C38" s="115" t="s">
        <v>755</v>
      </c>
      <c r="D38" s="114" t="s">
        <v>756</v>
      </c>
      <c r="E38" s="245"/>
      <c r="F38" s="245"/>
      <c r="G38" s="357"/>
      <c r="H38" s="247"/>
      <c r="I38" s="274"/>
      <c r="K38" s="375"/>
    </row>
    <row r="39" spans="2:11" s="87" customFormat="1" ht="20.25">
      <c r="B39" s="118" t="s">
        <v>757</v>
      </c>
      <c r="C39" s="115" t="s">
        <v>758</v>
      </c>
      <c r="D39" s="114" t="s">
        <v>759</v>
      </c>
      <c r="E39" s="245"/>
      <c r="F39" s="245"/>
      <c r="G39" s="357"/>
      <c r="H39" s="247"/>
      <c r="I39" s="274"/>
      <c r="K39" s="375"/>
    </row>
    <row r="40" spans="2:11" s="87" customFormat="1" ht="20.25">
      <c r="B40" s="118" t="s">
        <v>757</v>
      </c>
      <c r="C40" s="115" t="s">
        <v>760</v>
      </c>
      <c r="D40" s="114" t="s">
        <v>761</v>
      </c>
      <c r="E40" s="245"/>
      <c r="F40" s="245"/>
      <c r="G40" s="357"/>
      <c r="H40" s="247"/>
      <c r="I40" s="274"/>
      <c r="K40" s="375"/>
    </row>
    <row r="41" spans="2:11" s="87" customFormat="1" ht="20.25">
      <c r="B41" s="118" t="s">
        <v>762</v>
      </c>
      <c r="C41" s="115" t="s">
        <v>763</v>
      </c>
      <c r="D41" s="114" t="s">
        <v>764</v>
      </c>
      <c r="E41" s="245"/>
      <c r="F41" s="245"/>
      <c r="G41" s="357"/>
      <c r="H41" s="247"/>
      <c r="I41" s="274"/>
      <c r="K41" s="375"/>
    </row>
    <row r="42" spans="2:11" s="87" customFormat="1" ht="20.25">
      <c r="B42" s="118" t="s">
        <v>765</v>
      </c>
      <c r="C42" s="115" t="s">
        <v>766</v>
      </c>
      <c r="D42" s="114" t="s">
        <v>767</v>
      </c>
      <c r="E42" s="245">
        <v>1292</v>
      </c>
      <c r="F42" s="245">
        <v>1390</v>
      </c>
      <c r="G42" s="357">
        <v>1390</v>
      </c>
      <c r="H42" s="247">
        <v>1190</v>
      </c>
      <c r="I42" s="274">
        <f>H42/F42*100</f>
        <v>85.61151079136691</v>
      </c>
      <c r="K42" s="375"/>
    </row>
    <row r="43" spans="2:11" s="87" customFormat="1" ht="37.5" customHeight="1">
      <c r="B43" s="120">
        <v>5</v>
      </c>
      <c r="C43" s="113" t="s">
        <v>768</v>
      </c>
      <c r="D43" s="114" t="s">
        <v>769</v>
      </c>
      <c r="E43" s="245">
        <f>E44+E45+E46+E47+E49+E50</f>
        <v>0</v>
      </c>
      <c r="F43" s="245">
        <f>F44+F45+F46+F47+F49+F50</f>
        <v>0</v>
      </c>
      <c r="G43" s="357"/>
      <c r="H43" s="357"/>
      <c r="I43" s="274"/>
      <c r="K43" s="375"/>
    </row>
    <row r="44" spans="2:11" s="87" customFormat="1" ht="20.25">
      <c r="B44" s="118" t="s">
        <v>770</v>
      </c>
      <c r="C44" s="115" t="s">
        <v>771</v>
      </c>
      <c r="D44" s="114" t="s">
        <v>772</v>
      </c>
      <c r="E44" s="245"/>
      <c r="F44" s="245"/>
      <c r="G44" s="357"/>
      <c r="H44" s="247"/>
      <c r="I44" s="274"/>
      <c r="K44" s="375"/>
    </row>
    <row r="45" spans="2:11" s="87" customFormat="1" ht="20.25">
      <c r="B45" s="118" t="s">
        <v>773</v>
      </c>
      <c r="C45" s="115" t="s">
        <v>774</v>
      </c>
      <c r="D45" s="114" t="s">
        <v>775</v>
      </c>
      <c r="E45" s="245"/>
      <c r="F45" s="245"/>
      <c r="G45" s="357"/>
      <c r="H45" s="247"/>
      <c r="I45" s="274"/>
      <c r="K45" s="375"/>
    </row>
    <row r="46" spans="2:11" s="87" customFormat="1" ht="20.25">
      <c r="B46" s="118" t="s">
        <v>776</v>
      </c>
      <c r="C46" s="115" t="s">
        <v>777</v>
      </c>
      <c r="D46" s="114" t="s">
        <v>778</v>
      </c>
      <c r="E46" s="245"/>
      <c r="F46" s="245"/>
      <c r="G46" s="357"/>
      <c r="H46" s="246"/>
      <c r="I46" s="274"/>
      <c r="K46" s="375"/>
    </row>
    <row r="47" spans="2:11" s="87" customFormat="1" ht="37.5">
      <c r="B47" s="118" t="s">
        <v>779</v>
      </c>
      <c r="C47" s="115" t="s">
        <v>780</v>
      </c>
      <c r="D47" s="114" t="s">
        <v>781</v>
      </c>
      <c r="E47" s="245"/>
      <c r="F47" s="245"/>
      <c r="G47" s="357"/>
      <c r="H47" s="247"/>
      <c r="I47" s="274"/>
      <c r="K47" s="375"/>
    </row>
    <row r="48" spans="2:11" s="87" customFormat="1" ht="20.25">
      <c r="B48" s="118" t="s">
        <v>782</v>
      </c>
      <c r="C48" s="115" t="s">
        <v>783</v>
      </c>
      <c r="D48" s="114" t="s">
        <v>784</v>
      </c>
      <c r="E48" s="245"/>
      <c r="F48" s="245"/>
      <c r="G48" s="357"/>
      <c r="H48" s="246"/>
      <c r="I48" s="274"/>
      <c r="K48" s="375"/>
    </row>
    <row r="49" spans="2:11" s="87" customFormat="1" ht="20.25">
      <c r="B49" s="118" t="s">
        <v>785</v>
      </c>
      <c r="C49" s="115" t="s">
        <v>786</v>
      </c>
      <c r="D49" s="114" t="s">
        <v>787</v>
      </c>
      <c r="E49" s="245"/>
      <c r="F49" s="245"/>
      <c r="G49" s="357"/>
      <c r="H49" s="247"/>
      <c r="I49" s="274"/>
      <c r="K49" s="375"/>
    </row>
    <row r="50" spans="2:11" s="87" customFormat="1" ht="20.25">
      <c r="B50" s="118" t="s">
        <v>788</v>
      </c>
      <c r="C50" s="115" t="s">
        <v>789</v>
      </c>
      <c r="D50" s="114" t="s">
        <v>790</v>
      </c>
      <c r="E50" s="245"/>
      <c r="F50" s="245"/>
      <c r="G50" s="357"/>
      <c r="H50" s="247"/>
      <c r="I50" s="274"/>
      <c r="K50" s="375"/>
    </row>
    <row r="51" spans="2:11" s="87" customFormat="1" ht="20.25">
      <c r="B51" s="120">
        <v>288</v>
      </c>
      <c r="C51" s="113" t="s">
        <v>599</v>
      </c>
      <c r="D51" s="114" t="s">
        <v>791</v>
      </c>
      <c r="E51" s="245">
        <v>1502</v>
      </c>
      <c r="F51" s="245"/>
      <c r="G51" s="357"/>
      <c r="H51" s="246">
        <v>1502</v>
      </c>
      <c r="I51" s="274"/>
      <c r="K51" s="375"/>
    </row>
    <row r="52" spans="2:11" s="87" customFormat="1" ht="37.5">
      <c r="B52" s="120"/>
      <c r="C52" s="113" t="s">
        <v>792</v>
      </c>
      <c r="D52" s="114" t="s">
        <v>793</v>
      </c>
      <c r="E52" s="245">
        <f>E53+E60+E68+E69+E70+E71+E77+E78+E79</f>
        <v>253023</v>
      </c>
      <c r="F52" s="245">
        <f>F53+F60+F68+F69+F70+F71+F77+F78+F79</f>
        <v>270612</v>
      </c>
      <c r="G52" s="245">
        <f>G53+G60+G68+G69+G70+G71+G77+G78+G79</f>
        <v>269214</v>
      </c>
      <c r="H52" s="245">
        <f>H53+H60+H68+H69+H70+H71+H77+H78+H79</f>
        <v>254053</v>
      </c>
      <c r="I52" s="245">
        <f>I53+I60+I68+I69+I70+I71+I77+I78+I79</f>
        <v>12315.847223824501</v>
      </c>
      <c r="J52" s="375"/>
      <c r="K52" s="375"/>
    </row>
    <row r="53" spans="2:11" s="87" customFormat="1" ht="20.25">
      <c r="B53" s="120" t="s">
        <v>794</v>
      </c>
      <c r="C53" s="113" t="s">
        <v>795</v>
      </c>
      <c r="D53" s="114" t="s">
        <v>796</v>
      </c>
      <c r="E53" s="245">
        <v>4264</v>
      </c>
      <c r="F53" s="245">
        <f>F54+F55+F56+F57+F58+F59</f>
        <v>4170</v>
      </c>
      <c r="G53" s="245">
        <f>G54+G55+G56+G57+G58+G59</f>
        <v>4170</v>
      </c>
      <c r="H53" s="357">
        <f>H59+H58+H57+H56+H55+H54</f>
        <v>3549</v>
      </c>
      <c r="I53" s="274">
        <f>H53/F53*100</f>
        <v>85.10791366906474</v>
      </c>
      <c r="K53" s="375"/>
    </row>
    <row r="54" spans="2:11" s="87" customFormat="1" ht="20.25">
      <c r="B54" s="118">
        <v>10</v>
      </c>
      <c r="C54" s="115" t="s">
        <v>797</v>
      </c>
      <c r="D54" s="114" t="s">
        <v>798</v>
      </c>
      <c r="E54" s="245">
        <v>3933</v>
      </c>
      <c r="F54" s="245">
        <v>3800</v>
      </c>
      <c r="G54" s="357">
        <v>3800</v>
      </c>
      <c r="H54" s="247">
        <v>3291</v>
      </c>
      <c r="I54" s="274">
        <f>H54/F54*100</f>
        <v>86.60526315789474</v>
      </c>
      <c r="K54" s="375"/>
    </row>
    <row r="55" spans="2:11" s="87" customFormat="1" ht="20.25">
      <c r="B55" s="118">
        <v>11</v>
      </c>
      <c r="C55" s="115" t="s">
        <v>799</v>
      </c>
      <c r="D55" s="114" t="s">
        <v>800</v>
      </c>
      <c r="E55" s="245"/>
      <c r="F55" s="245"/>
      <c r="G55" s="357"/>
      <c r="H55" s="247"/>
      <c r="I55" s="274"/>
      <c r="K55" s="375"/>
    </row>
    <row r="56" spans="2:11" s="87" customFormat="1" ht="20.25">
      <c r="B56" s="118">
        <v>12</v>
      </c>
      <c r="C56" s="115" t="s">
        <v>801</v>
      </c>
      <c r="D56" s="114" t="s">
        <v>802</v>
      </c>
      <c r="E56" s="245"/>
      <c r="F56" s="245"/>
      <c r="G56" s="357"/>
      <c r="H56" s="247"/>
      <c r="I56" s="274"/>
      <c r="K56" s="375"/>
    </row>
    <row r="57" spans="2:11" s="87" customFormat="1" ht="20.25">
      <c r="B57" s="118">
        <v>13</v>
      </c>
      <c r="C57" s="115" t="s">
        <v>803</v>
      </c>
      <c r="D57" s="114" t="s">
        <v>804</v>
      </c>
      <c r="E57" s="245"/>
      <c r="F57" s="245"/>
      <c r="G57" s="357"/>
      <c r="H57" s="247"/>
      <c r="I57" s="274"/>
      <c r="K57" s="375"/>
    </row>
    <row r="58" spans="2:11" s="87" customFormat="1" ht="20.25">
      <c r="B58" s="118">
        <v>14</v>
      </c>
      <c r="C58" s="115" t="s">
        <v>805</v>
      </c>
      <c r="D58" s="114" t="s">
        <v>806</v>
      </c>
      <c r="E58" s="245"/>
      <c r="F58" s="245"/>
      <c r="G58" s="357"/>
      <c r="H58" s="247"/>
      <c r="I58" s="274"/>
      <c r="K58" s="375"/>
    </row>
    <row r="59" spans="2:11" s="87" customFormat="1" ht="20.25">
      <c r="B59" s="118">
        <v>15</v>
      </c>
      <c r="C59" s="116" t="s">
        <v>807</v>
      </c>
      <c r="D59" s="114" t="s">
        <v>808</v>
      </c>
      <c r="E59" s="245">
        <v>331</v>
      </c>
      <c r="F59" s="245">
        <v>370</v>
      </c>
      <c r="G59" s="357">
        <v>370</v>
      </c>
      <c r="H59" s="246">
        <v>258</v>
      </c>
      <c r="I59" s="274">
        <f>H59/F59*100</f>
        <v>69.72972972972973</v>
      </c>
      <c r="K59" s="375"/>
    </row>
    <row r="60" spans="2:11" s="87" customFormat="1" ht="37.5" customHeight="1">
      <c r="B60" s="120"/>
      <c r="C60" s="113" t="s">
        <v>809</v>
      </c>
      <c r="D60" s="114" t="s">
        <v>810</v>
      </c>
      <c r="E60" s="245">
        <f>E61+E62+E63+E64+E65+E66+E67</f>
        <v>193604</v>
      </c>
      <c r="F60" s="245">
        <f>F61+F62+F63+F64+F65+F66+F67</f>
        <v>242674</v>
      </c>
      <c r="G60" s="245">
        <f>G61+G62+G63+G64+G65+G66+G67</f>
        <v>242674</v>
      </c>
      <c r="H60" s="245">
        <f>H61+H62+H63+H64+H65+H66+H67</f>
        <v>195881</v>
      </c>
      <c r="I60" s="274">
        <f>H60/F60*100</f>
        <v>80.71775303493575</v>
      </c>
      <c r="K60" s="375"/>
    </row>
    <row r="61" spans="2:11" s="85" customFormat="1" ht="37.5" customHeight="1">
      <c r="B61" s="118" t="s">
        <v>811</v>
      </c>
      <c r="C61" s="115" t="s">
        <v>812</v>
      </c>
      <c r="D61" s="114" t="s">
        <v>813</v>
      </c>
      <c r="E61" s="237"/>
      <c r="F61" s="237"/>
      <c r="G61" s="233"/>
      <c r="H61" s="248"/>
      <c r="I61" s="274"/>
      <c r="K61" s="375"/>
    </row>
    <row r="62" spans="2:11" s="85" customFormat="1" ht="20.25">
      <c r="B62" s="118" t="s">
        <v>814</v>
      </c>
      <c r="C62" s="115" t="s">
        <v>815</v>
      </c>
      <c r="D62" s="114" t="s">
        <v>816</v>
      </c>
      <c r="E62" s="249"/>
      <c r="F62" s="249"/>
      <c r="G62" s="250"/>
      <c r="H62" s="250"/>
      <c r="I62" s="274"/>
      <c r="K62" s="375"/>
    </row>
    <row r="63" spans="2:11" s="87" customFormat="1" ht="33" customHeight="1">
      <c r="B63" s="118" t="s">
        <v>817</v>
      </c>
      <c r="C63" s="115" t="s">
        <v>818</v>
      </c>
      <c r="D63" s="114" t="s">
        <v>819</v>
      </c>
      <c r="E63" s="251">
        <v>61950</v>
      </c>
      <c r="F63" s="245">
        <v>63195</v>
      </c>
      <c r="G63" s="243">
        <v>63195</v>
      </c>
      <c r="H63" s="358"/>
      <c r="I63" s="274">
        <f>H63/F63*100</f>
        <v>0</v>
      </c>
      <c r="K63" s="375"/>
    </row>
    <row r="64" spans="2:11" s="85" customFormat="1" ht="20.25">
      <c r="B64" s="118" t="s">
        <v>820</v>
      </c>
      <c r="C64" s="115" t="s">
        <v>821</v>
      </c>
      <c r="D64" s="114" t="s">
        <v>822</v>
      </c>
      <c r="E64" s="237"/>
      <c r="F64" s="237"/>
      <c r="G64" s="233"/>
      <c r="H64" s="233"/>
      <c r="I64" s="274"/>
      <c r="K64" s="375"/>
    </row>
    <row r="65" spans="2:11" ht="20.25">
      <c r="B65" s="118" t="s">
        <v>823</v>
      </c>
      <c r="C65" s="115" t="s">
        <v>824</v>
      </c>
      <c r="D65" s="114" t="s">
        <v>825</v>
      </c>
      <c r="E65" s="252">
        <v>131654</v>
      </c>
      <c r="F65" s="252">
        <v>179479</v>
      </c>
      <c r="G65" s="253">
        <v>179479</v>
      </c>
      <c r="H65" s="253">
        <v>195881</v>
      </c>
      <c r="I65" s="274">
        <f>H65/F65*100</f>
        <v>109.1386736052686</v>
      </c>
      <c r="K65" s="375"/>
    </row>
    <row r="66" spans="2:11" ht="20.25">
      <c r="B66" s="118" t="s">
        <v>826</v>
      </c>
      <c r="C66" s="115" t="s">
        <v>827</v>
      </c>
      <c r="D66" s="114" t="s">
        <v>828</v>
      </c>
      <c r="E66" s="252"/>
      <c r="F66" s="252"/>
      <c r="G66" s="253"/>
      <c r="H66" s="253"/>
      <c r="I66" s="274"/>
      <c r="K66" s="375"/>
    </row>
    <row r="67" spans="2:11" ht="20.25">
      <c r="B67" s="118" t="s">
        <v>829</v>
      </c>
      <c r="C67" s="115" t="s">
        <v>830</v>
      </c>
      <c r="D67" s="114" t="s">
        <v>831</v>
      </c>
      <c r="E67" s="252"/>
      <c r="F67" s="252"/>
      <c r="G67" s="253"/>
      <c r="H67" s="253"/>
      <c r="I67" s="274"/>
      <c r="K67" s="375"/>
    </row>
    <row r="68" spans="2:11" ht="20.25">
      <c r="B68" s="120">
        <v>21</v>
      </c>
      <c r="C68" s="113" t="s">
        <v>832</v>
      </c>
      <c r="D68" s="114" t="s">
        <v>833</v>
      </c>
      <c r="E68" s="252">
        <v>7928</v>
      </c>
      <c r="F68" s="252">
        <v>3000</v>
      </c>
      <c r="G68" s="253">
        <v>3000</v>
      </c>
      <c r="H68" s="253">
        <v>88</v>
      </c>
      <c r="I68" s="274">
        <f>H68/F68*100</f>
        <v>2.933333333333333</v>
      </c>
      <c r="K68" s="375"/>
    </row>
    <row r="69" spans="2:11" ht="20.25">
      <c r="B69" s="120">
        <v>22</v>
      </c>
      <c r="C69" s="113" t="s">
        <v>834</v>
      </c>
      <c r="D69" s="114" t="s">
        <v>835</v>
      </c>
      <c r="E69" s="252">
        <v>26337</v>
      </c>
      <c r="F69" s="252">
        <v>20448</v>
      </c>
      <c r="G69" s="253">
        <v>19050</v>
      </c>
      <c r="H69" s="253">
        <v>6178</v>
      </c>
      <c r="I69" s="274">
        <f>H69/F69*100</f>
        <v>30.213223787167447</v>
      </c>
      <c r="K69" s="375"/>
    </row>
    <row r="70" spans="2:11" ht="37.5">
      <c r="B70" s="120">
        <v>236</v>
      </c>
      <c r="C70" s="113" t="s">
        <v>836</v>
      </c>
      <c r="D70" s="114" t="s">
        <v>837</v>
      </c>
      <c r="E70" s="252"/>
      <c r="F70" s="252"/>
      <c r="G70" s="253"/>
      <c r="H70" s="253"/>
      <c r="I70" s="274"/>
      <c r="K70" s="375"/>
    </row>
    <row r="71" spans="2:11" ht="37.5">
      <c r="B71" s="120" t="s">
        <v>838</v>
      </c>
      <c r="C71" s="113" t="s">
        <v>839</v>
      </c>
      <c r="D71" s="114" t="s">
        <v>840</v>
      </c>
      <c r="E71" s="252">
        <f>E72+E73+E74+E75+E76</f>
        <v>120</v>
      </c>
      <c r="F71" s="252">
        <f>F72+F73+F74+F75+F76</f>
        <v>0</v>
      </c>
      <c r="G71" s="252">
        <f>G72+G73+G74+G75+G76</f>
        <v>0</v>
      </c>
      <c r="H71" s="252">
        <f>H72+H73+H74+H75+H76</f>
        <v>9354</v>
      </c>
      <c r="I71" s="274"/>
      <c r="K71" s="375"/>
    </row>
    <row r="72" spans="2:11" ht="37.5">
      <c r="B72" s="118" t="s">
        <v>841</v>
      </c>
      <c r="C72" s="115" t="s">
        <v>842</v>
      </c>
      <c r="D72" s="114" t="s">
        <v>843</v>
      </c>
      <c r="E72" s="252"/>
      <c r="F72" s="252"/>
      <c r="G72" s="253"/>
      <c r="H72" s="253"/>
      <c r="I72" s="274"/>
      <c r="K72" s="375"/>
    </row>
    <row r="73" spans="2:11" ht="37.5">
      <c r="B73" s="118" t="s">
        <v>844</v>
      </c>
      <c r="C73" s="115" t="s">
        <v>845</v>
      </c>
      <c r="D73" s="114" t="s">
        <v>846</v>
      </c>
      <c r="E73" s="252"/>
      <c r="F73" s="252"/>
      <c r="G73" s="253"/>
      <c r="H73" s="253"/>
      <c r="I73" s="274"/>
      <c r="K73" s="375"/>
    </row>
    <row r="74" spans="2:11" ht="20.25">
      <c r="B74" s="118" t="s">
        <v>847</v>
      </c>
      <c r="C74" s="115" t="s">
        <v>848</v>
      </c>
      <c r="D74" s="114" t="s">
        <v>849</v>
      </c>
      <c r="E74" s="252"/>
      <c r="F74" s="252"/>
      <c r="G74" s="253"/>
      <c r="H74" s="253"/>
      <c r="I74" s="274"/>
      <c r="K74" s="375"/>
    </row>
    <row r="75" spans="2:11" ht="20.25">
      <c r="B75" s="118" t="s">
        <v>850</v>
      </c>
      <c r="C75" s="115" t="s">
        <v>851</v>
      </c>
      <c r="D75" s="114" t="s">
        <v>852</v>
      </c>
      <c r="E75" s="252"/>
      <c r="F75" s="252"/>
      <c r="G75" s="253"/>
      <c r="H75" s="253"/>
      <c r="I75" s="274"/>
      <c r="K75" s="375"/>
    </row>
    <row r="76" spans="2:11" ht="20.25">
      <c r="B76" s="118" t="s">
        <v>853</v>
      </c>
      <c r="C76" s="115" t="s">
        <v>854</v>
      </c>
      <c r="D76" s="114" t="s">
        <v>855</v>
      </c>
      <c r="E76" s="252">
        <v>120</v>
      </c>
      <c r="F76" s="252"/>
      <c r="G76" s="253"/>
      <c r="H76" s="253">
        <v>9354</v>
      </c>
      <c r="I76" s="274"/>
      <c r="K76" s="375"/>
    </row>
    <row r="77" spans="2:11" ht="20.25">
      <c r="B77" s="120">
        <v>24</v>
      </c>
      <c r="C77" s="113" t="s">
        <v>856</v>
      </c>
      <c r="D77" s="114" t="s">
        <v>857</v>
      </c>
      <c r="E77" s="252">
        <v>20594</v>
      </c>
      <c r="F77" s="252">
        <v>320</v>
      </c>
      <c r="G77" s="373">
        <v>320</v>
      </c>
      <c r="H77" s="253">
        <v>38774</v>
      </c>
      <c r="I77" s="274">
        <f>H77/F77*100</f>
        <v>12116.875</v>
      </c>
      <c r="K77" s="375"/>
    </row>
    <row r="78" spans="2:11" ht="20.25">
      <c r="B78" s="120">
        <v>27</v>
      </c>
      <c r="C78" s="113" t="s">
        <v>858</v>
      </c>
      <c r="D78" s="114" t="s">
        <v>859</v>
      </c>
      <c r="E78" s="252">
        <v>17</v>
      </c>
      <c r="F78" s="252"/>
      <c r="G78" s="253"/>
      <c r="H78" s="253"/>
      <c r="I78" s="274"/>
      <c r="K78" s="375"/>
    </row>
    <row r="79" spans="2:11" ht="20.25">
      <c r="B79" s="120" t="s">
        <v>860</v>
      </c>
      <c r="C79" s="113" t="s">
        <v>861</v>
      </c>
      <c r="D79" s="114" t="s">
        <v>862</v>
      </c>
      <c r="E79" s="252">
        <v>159</v>
      </c>
      <c r="F79" s="252"/>
      <c r="G79" s="253"/>
      <c r="H79" s="253">
        <v>229</v>
      </c>
      <c r="I79" s="274"/>
      <c r="K79" s="375"/>
    </row>
    <row r="80" spans="2:12" ht="37.5">
      <c r="B80" s="120"/>
      <c r="C80" s="113" t="s">
        <v>863</v>
      </c>
      <c r="D80" s="114" t="s">
        <v>864</v>
      </c>
      <c r="E80" s="355">
        <f>E10+E11+E51+E52</f>
        <v>509136</v>
      </c>
      <c r="F80" s="355">
        <f>F10+F11+F51+F52</f>
        <v>500757</v>
      </c>
      <c r="G80" s="355">
        <f>G10+G11+G51+G52</f>
        <v>499359</v>
      </c>
      <c r="H80" s="355">
        <f>H10+H11+H51+H52</f>
        <v>492251</v>
      </c>
      <c r="I80" s="356">
        <f>H80/F80*100</f>
        <v>98.30137172321106</v>
      </c>
      <c r="K80" s="375"/>
      <c r="L80" s="374"/>
    </row>
    <row r="81" spans="2:11" ht="20.25">
      <c r="B81" s="120">
        <v>88</v>
      </c>
      <c r="C81" s="113" t="s">
        <v>865</v>
      </c>
      <c r="D81" s="114" t="s">
        <v>866</v>
      </c>
      <c r="E81" s="252">
        <v>17529</v>
      </c>
      <c r="F81" s="252">
        <v>19600</v>
      </c>
      <c r="G81" s="373">
        <v>19600</v>
      </c>
      <c r="H81" s="253">
        <v>13126</v>
      </c>
      <c r="I81" s="274">
        <f>H81/F81*100</f>
        <v>66.96938775510203</v>
      </c>
      <c r="K81" s="375"/>
    </row>
    <row r="82" spans="2:11" ht="20.25">
      <c r="B82" s="120"/>
      <c r="C82" s="113" t="s">
        <v>436</v>
      </c>
      <c r="D82" s="108"/>
      <c r="E82" s="252"/>
      <c r="F82" s="252"/>
      <c r="G82" s="253"/>
      <c r="H82" s="253"/>
      <c r="I82" s="274"/>
      <c r="K82" s="375"/>
    </row>
    <row r="83" spans="2:11" ht="56.25">
      <c r="B83" s="120"/>
      <c r="C83" s="113" t="s">
        <v>0</v>
      </c>
      <c r="D83" s="114" t="s">
        <v>1</v>
      </c>
      <c r="E83" s="252">
        <f>E84+E93-E94+E95+E96+E97+E98+E99-E102</f>
        <v>347605</v>
      </c>
      <c r="F83" s="252">
        <f>F84+F93-F94+F95+F96+F97-F98+F99+F102-F103</f>
        <v>340327</v>
      </c>
      <c r="G83" s="252">
        <f>G84+G93-G94+G95+G96+G97-G98+G99+G102-G103</f>
        <v>339013</v>
      </c>
      <c r="H83" s="252">
        <f>H84+H93-H94+H95+H96+H97-H98+H99+H102-H103</f>
        <v>358829</v>
      </c>
      <c r="I83" s="274">
        <f>H83/F83*100</f>
        <v>105.43653603739934</v>
      </c>
      <c r="K83" s="375"/>
    </row>
    <row r="84" spans="2:11" ht="37.5">
      <c r="B84" s="120">
        <v>30</v>
      </c>
      <c r="C84" s="113" t="s">
        <v>2</v>
      </c>
      <c r="D84" s="114" t="s">
        <v>3</v>
      </c>
      <c r="E84" s="252">
        <f>E85+E86+E87+E88+E89+E90+E91+E92</f>
        <v>329414</v>
      </c>
      <c r="F84" s="252">
        <f>F85+F86+F87+F88+F89+F90+F91+F92</f>
        <v>329414</v>
      </c>
      <c r="G84" s="252">
        <f>G85+G86+G87+G88+G89+G90+G91+G92</f>
        <v>329414</v>
      </c>
      <c r="H84" s="252">
        <f>H85+H86+H87+H88+H89+H90+H91+H92</f>
        <v>329414</v>
      </c>
      <c r="I84" s="274">
        <f>H84/F84*100</f>
        <v>100</v>
      </c>
      <c r="K84" s="375"/>
    </row>
    <row r="85" spans="2:11" ht="20.25">
      <c r="B85" s="118">
        <v>300</v>
      </c>
      <c r="C85" s="115" t="s">
        <v>4</v>
      </c>
      <c r="D85" s="114" t="s">
        <v>5</v>
      </c>
      <c r="E85" s="252"/>
      <c r="F85" s="252"/>
      <c r="G85" s="253"/>
      <c r="H85" s="253"/>
      <c r="I85" s="274"/>
      <c r="K85" s="375"/>
    </row>
    <row r="86" spans="2:11" ht="20.25">
      <c r="B86" s="118">
        <v>301</v>
      </c>
      <c r="C86" s="115" t="s">
        <v>6</v>
      </c>
      <c r="D86" s="114" t="s">
        <v>7</v>
      </c>
      <c r="E86" s="252"/>
      <c r="F86" s="252"/>
      <c r="G86" s="253"/>
      <c r="H86" s="253"/>
      <c r="I86" s="274"/>
      <c r="K86" s="375"/>
    </row>
    <row r="87" spans="2:11" ht="20.25">
      <c r="B87" s="118">
        <v>302</v>
      </c>
      <c r="C87" s="115" t="s">
        <v>8</v>
      </c>
      <c r="D87" s="114" t="s">
        <v>9</v>
      </c>
      <c r="E87" s="252">
        <v>1</v>
      </c>
      <c r="F87" s="252">
        <v>1</v>
      </c>
      <c r="G87" s="253">
        <v>1</v>
      </c>
      <c r="H87" s="253">
        <v>1</v>
      </c>
      <c r="I87" s="274">
        <f>H87/F87*100</f>
        <v>100</v>
      </c>
      <c r="K87" s="375"/>
    </row>
    <row r="88" spans="2:11" ht="20.25">
      <c r="B88" s="118">
        <v>303</v>
      </c>
      <c r="C88" s="115" t="s">
        <v>10</v>
      </c>
      <c r="D88" s="114" t="s">
        <v>11</v>
      </c>
      <c r="E88" s="252">
        <v>329413</v>
      </c>
      <c r="F88" s="252">
        <v>329413</v>
      </c>
      <c r="G88" s="253">
        <v>329413</v>
      </c>
      <c r="H88" s="253">
        <v>329413</v>
      </c>
      <c r="I88" s="274">
        <f>H88/F88*100</f>
        <v>100</v>
      </c>
      <c r="K88" s="375"/>
    </row>
    <row r="89" spans="2:11" ht="20.25">
      <c r="B89" s="118">
        <v>304</v>
      </c>
      <c r="C89" s="115" t="s">
        <v>12</v>
      </c>
      <c r="D89" s="114" t="s">
        <v>13</v>
      </c>
      <c r="E89" s="252"/>
      <c r="F89" s="252"/>
      <c r="G89" s="253"/>
      <c r="H89" s="253"/>
      <c r="I89" s="274"/>
      <c r="K89" s="375"/>
    </row>
    <row r="90" spans="2:11" ht="20.25">
      <c r="B90" s="118">
        <v>305</v>
      </c>
      <c r="C90" s="115" t="s">
        <v>14</v>
      </c>
      <c r="D90" s="114" t="s">
        <v>15</v>
      </c>
      <c r="E90" s="252"/>
      <c r="F90" s="252"/>
      <c r="G90" s="253"/>
      <c r="H90" s="253"/>
      <c r="I90" s="274"/>
      <c r="K90" s="375"/>
    </row>
    <row r="91" spans="2:11" ht="20.25">
      <c r="B91" s="118">
        <v>306</v>
      </c>
      <c r="C91" s="115" t="s">
        <v>16</v>
      </c>
      <c r="D91" s="114" t="s">
        <v>17</v>
      </c>
      <c r="E91" s="252"/>
      <c r="F91" s="252"/>
      <c r="G91" s="253"/>
      <c r="H91" s="253"/>
      <c r="I91" s="274"/>
      <c r="K91" s="375"/>
    </row>
    <row r="92" spans="2:11" ht="20.25">
      <c r="B92" s="118">
        <v>309</v>
      </c>
      <c r="C92" s="115" t="s">
        <v>18</v>
      </c>
      <c r="D92" s="114" t="s">
        <v>19</v>
      </c>
      <c r="E92" s="252"/>
      <c r="F92" s="252"/>
      <c r="G92" s="253"/>
      <c r="H92" s="253"/>
      <c r="I92" s="274"/>
      <c r="K92" s="375"/>
    </row>
    <row r="93" spans="2:11" ht="20.25">
      <c r="B93" s="120">
        <v>31</v>
      </c>
      <c r="C93" s="113" t="s">
        <v>20</v>
      </c>
      <c r="D93" s="114" t="s">
        <v>21</v>
      </c>
      <c r="E93" s="252"/>
      <c r="F93" s="252"/>
      <c r="G93" s="253"/>
      <c r="H93" s="253"/>
      <c r="I93" s="274"/>
      <c r="K93" s="375"/>
    </row>
    <row r="94" spans="2:11" ht="20.25">
      <c r="B94" s="120" t="s">
        <v>22</v>
      </c>
      <c r="C94" s="113" t="s">
        <v>23</v>
      </c>
      <c r="D94" s="114" t="s">
        <v>24</v>
      </c>
      <c r="E94" s="252"/>
      <c r="F94" s="252"/>
      <c r="G94" s="253"/>
      <c r="H94" s="253"/>
      <c r="I94" s="274"/>
      <c r="K94" s="375"/>
    </row>
    <row r="95" spans="2:11" ht="20.25">
      <c r="B95" s="120">
        <v>32</v>
      </c>
      <c r="C95" s="113" t="s">
        <v>25</v>
      </c>
      <c r="D95" s="114" t="s">
        <v>26</v>
      </c>
      <c r="E95" s="252">
        <v>14756</v>
      </c>
      <c r="F95" s="252">
        <v>9538</v>
      </c>
      <c r="G95" s="253">
        <v>9538</v>
      </c>
      <c r="H95" s="253">
        <v>15271</v>
      </c>
      <c r="I95" s="274">
        <f>H95/F95*100</f>
        <v>160.10694065841895</v>
      </c>
      <c r="K95" s="375"/>
    </row>
    <row r="96" spans="2:11" ht="56.25">
      <c r="B96" s="120">
        <v>330</v>
      </c>
      <c r="C96" s="113" t="s">
        <v>27</v>
      </c>
      <c r="D96" s="114" t="s">
        <v>28</v>
      </c>
      <c r="E96" s="252"/>
      <c r="F96" s="252"/>
      <c r="G96" s="253"/>
      <c r="H96" s="253"/>
      <c r="I96" s="274"/>
      <c r="K96" s="375"/>
    </row>
    <row r="97" spans="2:11" ht="93.75">
      <c r="B97" s="120" t="s">
        <v>29</v>
      </c>
      <c r="C97" s="113" t="s">
        <v>30</v>
      </c>
      <c r="D97" s="114" t="s">
        <v>31</v>
      </c>
      <c r="E97" s="252"/>
      <c r="F97" s="252"/>
      <c r="G97" s="253"/>
      <c r="H97" s="253"/>
      <c r="I97" s="274"/>
      <c r="K97" s="375"/>
    </row>
    <row r="98" spans="2:11" ht="75">
      <c r="B98" s="120" t="s">
        <v>29</v>
      </c>
      <c r="C98" s="113" t="s">
        <v>32</v>
      </c>
      <c r="D98" s="114" t="s">
        <v>33</v>
      </c>
      <c r="E98" s="252"/>
      <c r="F98" s="252"/>
      <c r="G98" s="253"/>
      <c r="H98" s="253"/>
      <c r="I98" s="274"/>
      <c r="K98" s="375"/>
    </row>
    <row r="99" spans="2:11" ht="20.25">
      <c r="B99" s="120">
        <v>34</v>
      </c>
      <c r="C99" s="113" t="s">
        <v>34</v>
      </c>
      <c r="D99" s="114" t="s">
        <v>35</v>
      </c>
      <c r="E99" s="252">
        <f>E100+E101</f>
        <v>3435</v>
      </c>
      <c r="F99" s="252">
        <f>F100+F101</f>
        <v>1375</v>
      </c>
      <c r="G99" s="252">
        <f>G100+G101</f>
        <v>61</v>
      </c>
      <c r="H99" s="252">
        <f>H100+H101</f>
        <v>14144</v>
      </c>
      <c r="I99" s="274">
        <f>H99/F99*100</f>
        <v>1028.6545454545453</v>
      </c>
      <c r="K99" s="375"/>
    </row>
    <row r="100" spans="2:11" ht="20.25">
      <c r="B100" s="118">
        <v>340</v>
      </c>
      <c r="C100" s="115" t="s">
        <v>36</v>
      </c>
      <c r="D100" s="114" t="s">
        <v>37</v>
      </c>
      <c r="E100" s="252"/>
      <c r="F100" s="252"/>
      <c r="G100" s="253"/>
      <c r="H100" s="253"/>
      <c r="I100" s="274"/>
      <c r="K100" s="375"/>
    </row>
    <row r="101" spans="2:11" ht="20.25">
      <c r="B101" s="118">
        <v>341</v>
      </c>
      <c r="C101" s="115" t="s">
        <v>38</v>
      </c>
      <c r="D101" s="114" t="s">
        <v>39</v>
      </c>
      <c r="E101" s="252">
        <v>3435</v>
      </c>
      <c r="F101" s="252">
        <v>1375</v>
      </c>
      <c r="G101" s="253">
        <v>61</v>
      </c>
      <c r="H101" s="253">
        <v>14144</v>
      </c>
      <c r="I101" s="274">
        <f>H101/F101*100</f>
        <v>1028.6545454545453</v>
      </c>
      <c r="K101" s="375"/>
    </row>
    <row r="102" spans="2:11" ht="20.25">
      <c r="B102" s="120"/>
      <c r="C102" s="113" t="s">
        <v>40</v>
      </c>
      <c r="D102" s="114" t="s">
        <v>41</v>
      </c>
      <c r="E102" s="252"/>
      <c r="F102" s="252"/>
      <c r="G102" s="253"/>
      <c r="H102" s="253"/>
      <c r="I102" s="274"/>
      <c r="K102" s="375"/>
    </row>
    <row r="103" spans="2:11" ht="20.25">
      <c r="B103" s="120">
        <v>35</v>
      </c>
      <c r="C103" s="113" t="s">
        <v>42</v>
      </c>
      <c r="D103" s="114" t="s">
        <v>43</v>
      </c>
      <c r="E103" s="252">
        <f>E104+E105</f>
        <v>0</v>
      </c>
      <c r="F103" s="252">
        <f>F104+F105</f>
        <v>0</v>
      </c>
      <c r="G103" s="252">
        <f>G104+G105</f>
        <v>0</v>
      </c>
      <c r="H103" s="252">
        <f>H104+H105</f>
        <v>0</v>
      </c>
      <c r="I103" s="274"/>
      <c r="K103" s="375"/>
    </row>
    <row r="104" spans="2:11" ht="20.25">
      <c r="B104" s="118">
        <v>350</v>
      </c>
      <c r="C104" s="115" t="s">
        <v>44</v>
      </c>
      <c r="D104" s="114" t="s">
        <v>45</v>
      </c>
      <c r="E104" s="252"/>
      <c r="F104" s="252"/>
      <c r="G104" s="253"/>
      <c r="H104" s="253"/>
      <c r="I104" s="274"/>
      <c r="K104" s="375"/>
    </row>
    <row r="105" spans="2:11" ht="20.25">
      <c r="B105" s="118">
        <v>351</v>
      </c>
      <c r="C105" s="115" t="s">
        <v>46</v>
      </c>
      <c r="D105" s="114" t="s">
        <v>47</v>
      </c>
      <c r="E105" s="252"/>
      <c r="F105" s="252"/>
      <c r="G105" s="253"/>
      <c r="H105" s="253"/>
      <c r="I105" s="274"/>
      <c r="K105" s="375"/>
    </row>
    <row r="106" spans="2:11" ht="37.5">
      <c r="B106" s="120"/>
      <c r="C106" s="113" t="s">
        <v>48</v>
      </c>
      <c r="D106" s="114" t="s">
        <v>49</v>
      </c>
      <c r="E106" s="252">
        <f>E107+E114</f>
        <v>5948</v>
      </c>
      <c r="F106" s="252">
        <v>5986</v>
      </c>
      <c r="G106" s="252">
        <f>G107+G114</f>
        <v>5986</v>
      </c>
      <c r="H106" s="252">
        <f>H107+H114</f>
        <v>5865</v>
      </c>
      <c r="I106" s="274">
        <f>H106/F106*100</f>
        <v>97.9786167724691</v>
      </c>
      <c r="K106" s="375"/>
    </row>
    <row r="107" spans="2:11" ht="37.5">
      <c r="B107" s="120">
        <v>40</v>
      </c>
      <c r="C107" s="113" t="s">
        <v>50</v>
      </c>
      <c r="D107" s="114" t="s">
        <v>51</v>
      </c>
      <c r="E107" s="252">
        <f>E108+E109+E110+E111+E112+E113</f>
        <v>4951</v>
      </c>
      <c r="F107" s="252">
        <f>F108+F109+F110+F111+F112+F113</f>
        <v>4900</v>
      </c>
      <c r="G107" s="252">
        <f>G108+G109+G110+G111+G112+G113</f>
        <v>4900</v>
      </c>
      <c r="H107" s="252">
        <f>H108+H109+H110+H111+H112+H113</f>
        <v>4951</v>
      </c>
      <c r="I107" s="274">
        <f>H107/F107*100</f>
        <v>101.04081632653062</v>
      </c>
      <c r="K107" s="375"/>
    </row>
    <row r="108" spans="2:11" ht="20.25">
      <c r="B108" s="118">
        <v>400</v>
      </c>
      <c r="C108" s="115" t="s">
        <v>52</v>
      </c>
      <c r="D108" s="114" t="s">
        <v>53</v>
      </c>
      <c r="E108" s="252"/>
      <c r="F108" s="252"/>
      <c r="G108" s="253"/>
      <c r="H108" s="253"/>
      <c r="I108" s="274"/>
      <c r="K108" s="375"/>
    </row>
    <row r="109" spans="2:11" ht="37.5">
      <c r="B109" s="118">
        <v>401</v>
      </c>
      <c r="C109" s="115" t="s">
        <v>54</v>
      </c>
      <c r="D109" s="114" t="s">
        <v>55</v>
      </c>
      <c r="E109" s="252"/>
      <c r="F109" s="252"/>
      <c r="G109" s="253"/>
      <c r="H109" s="253"/>
      <c r="I109" s="274"/>
      <c r="K109" s="375"/>
    </row>
    <row r="110" spans="2:11" ht="20.25">
      <c r="B110" s="118">
        <v>403</v>
      </c>
      <c r="C110" s="115" t="s">
        <v>56</v>
      </c>
      <c r="D110" s="114" t="s">
        <v>57</v>
      </c>
      <c r="E110" s="252"/>
      <c r="F110" s="252"/>
      <c r="G110" s="253"/>
      <c r="H110" s="253"/>
      <c r="I110" s="274"/>
      <c r="K110" s="375"/>
    </row>
    <row r="111" spans="2:11" ht="20.25">
      <c r="B111" s="118">
        <v>404</v>
      </c>
      <c r="C111" s="115" t="s">
        <v>58</v>
      </c>
      <c r="D111" s="114" t="s">
        <v>59</v>
      </c>
      <c r="E111" s="252">
        <v>4951</v>
      </c>
      <c r="F111" s="252">
        <v>4900</v>
      </c>
      <c r="G111" s="253">
        <v>4900</v>
      </c>
      <c r="H111" s="253">
        <v>4951</v>
      </c>
      <c r="I111" s="274">
        <f>H111/F111*100</f>
        <v>101.04081632653062</v>
      </c>
      <c r="K111" s="375"/>
    </row>
    <row r="112" spans="2:11" ht="20.25">
      <c r="B112" s="118">
        <v>405</v>
      </c>
      <c r="C112" s="115" t="s">
        <v>60</v>
      </c>
      <c r="D112" s="114" t="s">
        <v>61</v>
      </c>
      <c r="E112" s="252"/>
      <c r="F112" s="252"/>
      <c r="G112" s="253"/>
      <c r="H112" s="253"/>
      <c r="I112" s="274"/>
      <c r="K112" s="375"/>
    </row>
    <row r="113" spans="2:11" ht="20.25">
      <c r="B113" s="118" t="s">
        <v>62</v>
      </c>
      <c r="C113" s="115" t="s">
        <v>63</v>
      </c>
      <c r="D113" s="114" t="s">
        <v>64</v>
      </c>
      <c r="E113" s="252"/>
      <c r="F113" s="252"/>
      <c r="G113" s="253"/>
      <c r="H113" s="253"/>
      <c r="I113" s="274"/>
      <c r="K113" s="375"/>
    </row>
    <row r="114" spans="2:11" ht="37.5">
      <c r="B114" s="120">
        <v>41</v>
      </c>
      <c r="C114" s="113" t="s">
        <v>65</v>
      </c>
      <c r="D114" s="114" t="s">
        <v>66</v>
      </c>
      <c r="E114" s="252">
        <f>E115+E116+E117+E118+E119+E120+E121+E122</f>
        <v>997</v>
      </c>
      <c r="F114" s="252">
        <f>F115+F116+F117+F118+F119+F120+F121+F122</f>
        <v>1086</v>
      </c>
      <c r="G114" s="252">
        <f>G115+G116+G117+G118+G119+G120+G121+G122</f>
        <v>1086</v>
      </c>
      <c r="H114" s="252">
        <f>H115+H116+H117+H118+H119+H120+H121+H122</f>
        <v>914</v>
      </c>
      <c r="I114" s="274">
        <f>H114/F114*100</f>
        <v>84.16206261510129</v>
      </c>
      <c r="K114" s="375"/>
    </row>
    <row r="115" spans="2:11" ht="20.25">
      <c r="B115" s="118">
        <v>410</v>
      </c>
      <c r="C115" s="115" t="s">
        <v>67</v>
      </c>
      <c r="D115" s="114" t="s">
        <v>68</v>
      </c>
      <c r="E115" s="252"/>
      <c r="F115" s="252"/>
      <c r="G115" s="253"/>
      <c r="H115" s="253"/>
      <c r="I115" s="274"/>
      <c r="K115" s="375"/>
    </row>
    <row r="116" spans="2:11" ht="20.25">
      <c r="B116" s="118">
        <v>411</v>
      </c>
      <c r="C116" s="115" t="s">
        <v>69</v>
      </c>
      <c r="D116" s="114" t="s">
        <v>70</v>
      </c>
      <c r="E116" s="252"/>
      <c r="F116" s="252"/>
      <c r="G116" s="253"/>
      <c r="H116" s="253"/>
      <c r="I116" s="274"/>
      <c r="K116" s="375"/>
    </row>
    <row r="117" spans="2:11" ht="20.25">
      <c r="B117" s="118">
        <v>412</v>
      </c>
      <c r="C117" s="115" t="s">
        <v>71</v>
      </c>
      <c r="D117" s="114" t="s">
        <v>72</v>
      </c>
      <c r="E117" s="252">
        <v>997</v>
      </c>
      <c r="F117" s="252">
        <v>1086</v>
      </c>
      <c r="G117" s="253">
        <v>1086</v>
      </c>
      <c r="H117" s="253"/>
      <c r="I117" s="274">
        <f>H117/F117*100</f>
        <v>0</v>
      </c>
      <c r="K117" s="375"/>
    </row>
    <row r="118" spans="2:11" ht="37.5">
      <c r="B118" s="118">
        <v>413</v>
      </c>
      <c r="C118" s="115" t="s">
        <v>73</v>
      </c>
      <c r="D118" s="114" t="s">
        <v>74</v>
      </c>
      <c r="E118" s="252"/>
      <c r="F118" s="252"/>
      <c r="G118" s="253"/>
      <c r="H118" s="253"/>
      <c r="I118" s="274"/>
      <c r="K118" s="375"/>
    </row>
    <row r="119" spans="2:11" ht="20.25">
      <c r="B119" s="118">
        <v>414</v>
      </c>
      <c r="C119" s="115" t="s">
        <v>75</v>
      </c>
      <c r="D119" s="114" t="s">
        <v>76</v>
      </c>
      <c r="E119" s="252"/>
      <c r="F119" s="252"/>
      <c r="G119" s="253"/>
      <c r="H119" s="253"/>
      <c r="I119" s="274"/>
      <c r="K119" s="375"/>
    </row>
    <row r="120" spans="2:11" ht="20.25">
      <c r="B120" s="118">
        <v>415</v>
      </c>
      <c r="C120" s="115" t="s">
        <v>77</v>
      </c>
      <c r="D120" s="114" t="s">
        <v>78</v>
      </c>
      <c r="E120" s="252"/>
      <c r="F120" s="252"/>
      <c r="G120" s="253"/>
      <c r="H120" s="253"/>
      <c r="I120" s="274"/>
      <c r="K120" s="375"/>
    </row>
    <row r="121" spans="2:11" ht="20.25">
      <c r="B121" s="118">
        <v>416</v>
      </c>
      <c r="C121" s="115" t="s">
        <v>79</v>
      </c>
      <c r="D121" s="114" t="s">
        <v>80</v>
      </c>
      <c r="E121" s="252"/>
      <c r="F121" s="252"/>
      <c r="G121" s="253"/>
      <c r="H121" s="253"/>
      <c r="I121" s="274"/>
      <c r="K121" s="375"/>
    </row>
    <row r="122" spans="2:11" ht="20.25">
      <c r="B122" s="118">
        <v>419</v>
      </c>
      <c r="C122" s="115" t="s">
        <v>81</v>
      </c>
      <c r="D122" s="114" t="s">
        <v>82</v>
      </c>
      <c r="E122" s="252"/>
      <c r="F122" s="252"/>
      <c r="G122" s="253"/>
      <c r="H122" s="253">
        <v>914</v>
      </c>
      <c r="I122" s="274"/>
      <c r="K122" s="375"/>
    </row>
    <row r="123" spans="2:11" ht="20.25">
      <c r="B123" s="120">
        <v>498</v>
      </c>
      <c r="C123" s="113" t="s">
        <v>83</v>
      </c>
      <c r="D123" s="114" t="s">
        <v>84</v>
      </c>
      <c r="E123" s="252"/>
      <c r="F123" s="252"/>
      <c r="G123" s="253"/>
      <c r="H123" s="253"/>
      <c r="I123" s="274"/>
      <c r="K123" s="375"/>
    </row>
    <row r="124" spans="2:11" ht="37.5">
      <c r="B124" s="120" t="s">
        <v>85</v>
      </c>
      <c r="C124" s="113" t="s">
        <v>86</v>
      </c>
      <c r="D124" s="114" t="s">
        <v>87</v>
      </c>
      <c r="E124" s="252">
        <f>E125+E132+E133+E141+E142+E143+E144</f>
        <v>155583</v>
      </c>
      <c r="F124" s="252">
        <f>F125+F132+F133+F141+F142+F143+F144</f>
        <v>154444</v>
      </c>
      <c r="G124" s="252">
        <f>G125+G132+G133+G141+G142+G143+G144</f>
        <v>154360</v>
      </c>
      <c r="H124" s="252">
        <f>H125+H132+H133+H141+H142+H143+H144</f>
        <v>127557</v>
      </c>
      <c r="I124" s="274">
        <f>H124/F124*100</f>
        <v>82.59110098158557</v>
      </c>
      <c r="K124" s="375"/>
    </row>
    <row r="125" spans="2:11" ht="37.5">
      <c r="B125" s="120">
        <v>42</v>
      </c>
      <c r="C125" s="113" t="s">
        <v>88</v>
      </c>
      <c r="D125" s="114" t="s">
        <v>89</v>
      </c>
      <c r="E125" s="252">
        <f>E126+E127+E128+E129+E130+E131</f>
        <v>35599</v>
      </c>
      <c r="F125" s="252">
        <f>F126+F127+F128+F129+F130+F131</f>
        <v>13332</v>
      </c>
      <c r="G125" s="252">
        <f>G126+G127+G128+G129+G130+G131</f>
        <v>13332</v>
      </c>
      <c r="H125" s="252">
        <f>H126+H127+H128+H129+H130+H131</f>
        <v>28868</v>
      </c>
      <c r="I125" s="274"/>
      <c r="K125" s="375"/>
    </row>
    <row r="126" spans="2:11" ht="37.5">
      <c r="B126" s="118">
        <v>420</v>
      </c>
      <c r="C126" s="115" t="s">
        <v>90</v>
      </c>
      <c r="D126" s="114" t="s">
        <v>91</v>
      </c>
      <c r="E126" s="252"/>
      <c r="F126" s="252"/>
      <c r="G126" s="253"/>
      <c r="H126" s="253"/>
      <c r="I126" s="274"/>
      <c r="K126" s="375"/>
    </row>
    <row r="127" spans="2:11" ht="20.25">
      <c r="B127" s="118">
        <v>421</v>
      </c>
      <c r="C127" s="115" t="s">
        <v>92</v>
      </c>
      <c r="D127" s="114" t="s">
        <v>93</v>
      </c>
      <c r="E127" s="252">
        <v>33516</v>
      </c>
      <c r="F127" s="252"/>
      <c r="G127" s="253"/>
      <c r="H127" s="253"/>
      <c r="I127" s="274"/>
      <c r="K127" s="375"/>
    </row>
    <row r="128" spans="2:11" ht="20.25">
      <c r="B128" s="118">
        <v>422</v>
      </c>
      <c r="C128" s="115" t="s">
        <v>848</v>
      </c>
      <c r="D128" s="114" t="s">
        <v>94</v>
      </c>
      <c r="E128" s="252">
        <v>2083</v>
      </c>
      <c r="F128" s="252">
        <v>13332</v>
      </c>
      <c r="G128" s="373">
        <v>13332</v>
      </c>
      <c r="H128" s="253">
        <v>26385</v>
      </c>
      <c r="I128" s="274"/>
      <c r="K128" s="375"/>
    </row>
    <row r="129" spans="2:11" ht="20.25">
      <c r="B129" s="118">
        <v>423</v>
      </c>
      <c r="C129" s="115" t="s">
        <v>851</v>
      </c>
      <c r="D129" s="114" t="s">
        <v>95</v>
      </c>
      <c r="E129" s="252"/>
      <c r="F129" s="252"/>
      <c r="G129" s="253"/>
      <c r="H129" s="253"/>
      <c r="I129" s="274"/>
      <c r="K129" s="375"/>
    </row>
    <row r="130" spans="2:11" ht="37.5">
      <c r="B130" s="118">
        <v>427</v>
      </c>
      <c r="C130" s="115" t="s">
        <v>96</v>
      </c>
      <c r="D130" s="114" t="s">
        <v>97</v>
      </c>
      <c r="E130" s="252"/>
      <c r="F130" s="252"/>
      <c r="G130" s="253"/>
      <c r="H130" s="253"/>
      <c r="I130" s="274"/>
      <c r="K130" s="375"/>
    </row>
    <row r="131" spans="2:11" ht="20.25">
      <c r="B131" s="118" t="s">
        <v>98</v>
      </c>
      <c r="C131" s="115" t="s">
        <v>99</v>
      </c>
      <c r="D131" s="114" t="s">
        <v>100</v>
      </c>
      <c r="E131" s="252"/>
      <c r="F131" s="252"/>
      <c r="G131" s="253"/>
      <c r="H131" s="253">
        <v>2483</v>
      </c>
      <c r="I131" s="274"/>
      <c r="K131" s="375"/>
    </row>
    <row r="132" spans="2:11" ht="20.25">
      <c r="B132" s="120">
        <v>430</v>
      </c>
      <c r="C132" s="113" t="s">
        <v>101</v>
      </c>
      <c r="D132" s="114" t="s">
        <v>102</v>
      </c>
      <c r="E132" s="252">
        <v>2807</v>
      </c>
      <c r="F132" s="252"/>
      <c r="G132" s="253"/>
      <c r="H132" s="253">
        <v>2978</v>
      </c>
      <c r="I132" s="274"/>
      <c r="K132" s="375"/>
    </row>
    <row r="133" spans="2:11" ht="37.5">
      <c r="B133" s="120" t="s">
        <v>103</v>
      </c>
      <c r="C133" s="113" t="s">
        <v>104</v>
      </c>
      <c r="D133" s="114" t="s">
        <v>105</v>
      </c>
      <c r="E133" s="252">
        <f>E134+E135+E136+E137+E138+E139+E140</f>
        <v>108877</v>
      </c>
      <c r="F133" s="252">
        <v>130170</v>
      </c>
      <c r="G133" s="252">
        <f>G134+G135+G136+G137+G138+G139+G140</f>
        <v>130170</v>
      </c>
      <c r="H133" s="252">
        <f>H134+H135+H136+H137+H138+H139+H140</f>
        <v>83197</v>
      </c>
      <c r="I133" s="274">
        <f>H133/F133*100</f>
        <v>63.91411231466544</v>
      </c>
      <c r="K133" s="375"/>
    </row>
    <row r="134" spans="2:11" ht="20.25">
      <c r="B134" s="118">
        <v>431</v>
      </c>
      <c r="C134" s="115" t="s">
        <v>106</v>
      </c>
      <c r="D134" s="114" t="s">
        <v>107</v>
      </c>
      <c r="E134" s="252"/>
      <c r="F134" s="252"/>
      <c r="G134" s="253"/>
      <c r="H134" s="253"/>
      <c r="I134" s="274"/>
      <c r="K134" s="375"/>
    </row>
    <row r="135" spans="2:11" ht="37.5">
      <c r="B135" s="118">
        <v>432</v>
      </c>
      <c r="C135" s="115" t="s">
        <v>108</v>
      </c>
      <c r="D135" s="114" t="s">
        <v>109</v>
      </c>
      <c r="E135" s="252"/>
      <c r="F135" s="252"/>
      <c r="G135" s="253"/>
      <c r="H135" s="253"/>
      <c r="I135" s="274"/>
      <c r="K135" s="375"/>
    </row>
    <row r="136" spans="2:11" ht="20.25">
      <c r="B136" s="118">
        <v>433</v>
      </c>
      <c r="C136" s="115" t="s">
        <v>110</v>
      </c>
      <c r="D136" s="114" t="s">
        <v>111</v>
      </c>
      <c r="E136" s="252">
        <v>12</v>
      </c>
      <c r="F136" s="252">
        <v>5</v>
      </c>
      <c r="G136" s="253">
        <v>5</v>
      </c>
      <c r="H136" s="253"/>
      <c r="I136" s="274">
        <f>H136/F136*100</f>
        <v>0</v>
      </c>
      <c r="K136" s="375"/>
    </row>
    <row r="137" spans="2:11" ht="20.25">
      <c r="B137" s="118">
        <v>434</v>
      </c>
      <c r="C137" s="115" t="s">
        <v>112</v>
      </c>
      <c r="D137" s="114" t="s">
        <v>113</v>
      </c>
      <c r="E137" s="252"/>
      <c r="F137" s="252"/>
      <c r="G137" s="253"/>
      <c r="H137" s="253"/>
      <c r="I137" s="274"/>
      <c r="K137" s="375"/>
    </row>
    <row r="138" spans="2:11" ht="20.25">
      <c r="B138" s="118">
        <v>435</v>
      </c>
      <c r="C138" s="115" t="s">
        <v>114</v>
      </c>
      <c r="D138" s="114" t="s">
        <v>115</v>
      </c>
      <c r="E138" s="252">
        <v>108865</v>
      </c>
      <c r="F138" s="252">
        <v>130165</v>
      </c>
      <c r="G138" s="373">
        <v>130165</v>
      </c>
      <c r="H138" s="253">
        <v>83197</v>
      </c>
      <c r="I138" s="274">
        <f>H138/F138*100</f>
        <v>63.916567433641916</v>
      </c>
      <c r="K138" s="375"/>
    </row>
    <row r="139" spans="2:11" ht="20.25">
      <c r="B139" s="118">
        <v>436</v>
      </c>
      <c r="C139" s="115" t="s">
        <v>116</v>
      </c>
      <c r="D139" s="114" t="s">
        <v>117</v>
      </c>
      <c r="E139" s="252"/>
      <c r="F139" s="252"/>
      <c r="G139" s="253"/>
      <c r="H139" s="253"/>
      <c r="I139" s="274"/>
      <c r="K139" s="375"/>
    </row>
    <row r="140" spans="2:11" ht="20.25">
      <c r="B140" s="118">
        <v>439</v>
      </c>
      <c r="C140" s="115" t="s">
        <v>118</v>
      </c>
      <c r="D140" s="114" t="s">
        <v>119</v>
      </c>
      <c r="E140" s="252"/>
      <c r="F140" s="252"/>
      <c r="G140" s="253"/>
      <c r="H140" s="253"/>
      <c r="I140" s="274"/>
      <c r="K140" s="375"/>
    </row>
    <row r="141" spans="2:11" ht="20.25">
      <c r="B141" s="120" t="s">
        <v>120</v>
      </c>
      <c r="C141" s="113" t="s">
        <v>121</v>
      </c>
      <c r="D141" s="114" t="s">
        <v>122</v>
      </c>
      <c r="E141" s="252">
        <v>2</v>
      </c>
      <c r="F141" s="252"/>
      <c r="G141" s="253"/>
      <c r="H141" s="253">
        <v>2923</v>
      </c>
      <c r="I141" s="274"/>
      <c r="K141" s="375"/>
    </row>
    <row r="142" spans="2:11" ht="37.5">
      <c r="B142" s="120">
        <v>47</v>
      </c>
      <c r="C142" s="113" t="s">
        <v>123</v>
      </c>
      <c r="D142" s="114" t="s">
        <v>124</v>
      </c>
      <c r="E142" s="252">
        <v>8021</v>
      </c>
      <c r="F142" s="252">
        <v>10700</v>
      </c>
      <c r="G142" s="253">
        <v>10700</v>
      </c>
      <c r="H142" s="253">
        <v>9306</v>
      </c>
      <c r="I142" s="274">
        <f aca="true" t="shared" si="0" ref="I142:I147">H142/F142*100</f>
        <v>86.97196261682242</v>
      </c>
      <c r="K142" s="375"/>
    </row>
    <row r="143" spans="2:11" ht="37.5">
      <c r="B143" s="120">
        <v>48</v>
      </c>
      <c r="C143" s="113" t="s">
        <v>125</v>
      </c>
      <c r="D143" s="114" t="s">
        <v>126</v>
      </c>
      <c r="E143" s="252"/>
      <c r="F143" s="252">
        <v>242</v>
      </c>
      <c r="G143" s="253"/>
      <c r="H143" s="253"/>
      <c r="I143" s="274">
        <f t="shared" si="0"/>
        <v>0</v>
      </c>
      <c r="K143" s="375"/>
    </row>
    <row r="144" spans="2:11" ht="20.25">
      <c r="B144" s="120" t="s">
        <v>127</v>
      </c>
      <c r="C144" s="113" t="s">
        <v>128</v>
      </c>
      <c r="D144" s="114" t="s">
        <v>129</v>
      </c>
      <c r="E144" s="252">
        <v>277</v>
      </c>
      <c r="F144" s="252">
        <v>0</v>
      </c>
      <c r="G144" s="253">
        <v>158</v>
      </c>
      <c r="H144" s="253">
        <v>285</v>
      </c>
      <c r="I144" s="274"/>
      <c r="K144" s="375"/>
    </row>
    <row r="145" spans="2:11" ht="56.25">
      <c r="B145" s="120"/>
      <c r="C145" s="113" t="s">
        <v>130</v>
      </c>
      <c r="D145" s="114" t="s">
        <v>131</v>
      </c>
      <c r="E145" s="252"/>
      <c r="F145" s="252"/>
      <c r="G145" s="253"/>
      <c r="H145" s="253"/>
      <c r="I145" s="274"/>
      <c r="K145" s="375"/>
    </row>
    <row r="146" spans="2:11" ht="37.5">
      <c r="B146" s="120"/>
      <c r="C146" s="113" t="s">
        <v>132</v>
      </c>
      <c r="D146" s="114" t="s">
        <v>133</v>
      </c>
      <c r="E146" s="355">
        <f>E106+E124+E123+E83-E145</f>
        <v>509136</v>
      </c>
      <c r="F146" s="355">
        <f>F106+F124+F123+F83-F145</f>
        <v>500757</v>
      </c>
      <c r="G146" s="355">
        <f>G106+G124+G123+G83-G145</f>
        <v>499359</v>
      </c>
      <c r="H146" s="355">
        <f>H106+H124+H123+H83-H145</f>
        <v>492251</v>
      </c>
      <c r="I146" s="356">
        <f t="shared" si="0"/>
        <v>98.30137172321106</v>
      </c>
      <c r="K146" s="375"/>
    </row>
    <row r="147" spans="2:11" ht="21" thickBot="1">
      <c r="B147" s="121">
        <v>89</v>
      </c>
      <c r="C147" s="122" t="s">
        <v>134</v>
      </c>
      <c r="D147" s="123" t="s">
        <v>135</v>
      </c>
      <c r="E147" s="254">
        <v>17529</v>
      </c>
      <c r="F147" s="254">
        <v>19600</v>
      </c>
      <c r="G147" s="255">
        <v>19600</v>
      </c>
      <c r="H147" s="255">
        <v>13126</v>
      </c>
      <c r="I147" s="274">
        <f t="shared" si="0"/>
        <v>66.96938775510203</v>
      </c>
      <c r="K147" s="375"/>
    </row>
    <row r="149" spans="2:9" ht="18.75">
      <c r="B149" s="2" t="s">
        <v>949</v>
      </c>
      <c r="C149" s="2"/>
      <c r="D149" s="2"/>
      <c r="E149" s="78"/>
      <c r="F149" s="79"/>
      <c r="G149" s="76" t="s">
        <v>271</v>
      </c>
      <c r="H149" s="80"/>
      <c r="I149" s="76"/>
    </row>
    <row r="150" spans="2:9" ht="18.75">
      <c r="B150" s="2"/>
      <c r="C150" s="2"/>
      <c r="D150" s="78" t="s">
        <v>409</v>
      </c>
      <c r="E150" s="2"/>
      <c r="F150" s="2"/>
      <c r="G150" s="2"/>
      <c r="H150" s="2"/>
      <c r="I150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31496062992125984" right="0.11811023622047244" top="0.3543307086614173" bottom="0.3543307086614173" header="0.31496062992125984" footer="0.31496062992125984"/>
  <pageSetup fitToHeight="0" fitToWidth="1" horizontalDpi="300" verticalDpi="3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13">
      <selection activeCell="B2" sqref="B2:I6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3" width="78.140625" style="23" customWidth="1"/>
    <col min="4" max="4" width="7.00390625" style="23" bestFit="1" customWidth="1"/>
    <col min="5" max="5" width="23.421875" style="23" customWidth="1"/>
    <col min="6" max="6" width="25.00390625" style="23" customWidth="1"/>
    <col min="7" max="7" width="25.28125" style="23" customWidth="1"/>
    <col min="8" max="8" width="25.57421875" style="23" customWidth="1"/>
    <col min="9" max="9" width="26.421875" style="23" customWidth="1"/>
    <col min="10" max="10" width="18.7109375" style="23" customWidth="1"/>
    <col min="11" max="11" width="12.28125" style="23" bestFit="1" customWidth="1"/>
    <col min="12" max="16384" width="9.140625" style="23" customWidth="1"/>
  </cols>
  <sheetData>
    <row r="2" ht="15.75">
      <c r="I2" s="17" t="s">
        <v>242</v>
      </c>
    </row>
    <row r="3" spans="2:4" ht="15.75">
      <c r="B3" s="13" t="s">
        <v>889</v>
      </c>
      <c r="C3" s="173"/>
      <c r="D3" s="173"/>
    </row>
    <row r="4" spans="2:4" ht="15.75">
      <c r="B4" s="13" t="s">
        <v>868</v>
      </c>
      <c r="C4" s="173"/>
      <c r="D4" s="173"/>
    </row>
    <row r="5" ht="15.75">
      <c r="I5" s="17"/>
    </row>
    <row r="6" spans="2:9" s="13" customFormat="1" ht="15.75">
      <c r="B6" s="436" t="s">
        <v>439</v>
      </c>
      <c r="C6" s="436"/>
      <c r="D6" s="436"/>
      <c r="E6" s="436"/>
      <c r="F6" s="436"/>
      <c r="G6" s="436"/>
      <c r="H6" s="436"/>
      <c r="I6" s="436"/>
    </row>
    <row r="7" spans="2:9" s="13" customFormat="1" ht="15.75">
      <c r="B7" s="24"/>
      <c r="C7" s="24"/>
      <c r="D7" s="24"/>
      <c r="E7" s="24"/>
      <c r="F7" s="24"/>
      <c r="G7" s="24"/>
      <c r="H7" s="24"/>
      <c r="I7" s="24"/>
    </row>
    <row r="8" spans="2:9" s="13" customFormat="1" ht="15.75">
      <c r="B8" s="436" t="s">
        <v>927</v>
      </c>
      <c r="C8" s="436"/>
      <c r="D8" s="436"/>
      <c r="E8" s="436"/>
      <c r="F8" s="436"/>
      <c r="G8" s="436"/>
      <c r="H8" s="436"/>
      <c r="I8" s="436"/>
    </row>
    <row r="9" ht="16.5" thickBot="1">
      <c r="I9" s="180" t="s">
        <v>337</v>
      </c>
    </row>
    <row r="10" spans="2:9" ht="15.75">
      <c r="B10" s="437"/>
      <c r="C10" s="439" t="s">
        <v>333</v>
      </c>
      <c r="D10" s="432" t="s">
        <v>503</v>
      </c>
      <c r="E10" s="426" t="s">
        <v>272</v>
      </c>
      <c r="F10" s="426" t="s">
        <v>273</v>
      </c>
      <c r="G10" s="428" t="s">
        <v>925</v>
      </c>
      <c r="H10" s="429"/>
      <c r="I10" s="430" t="s">
        <v>551</v>
      </c>
    </row>
    <row r="11" spans="2:9" ht="15.75">
      <c r="B11" s="438"/>
      <c r="C11" s="440"/>
      <c r="D11" s="433"/>
      <c r="E11" s="427"/>
      <c r="F11" s="427"/>
      <c r="G11" s="174" t="s">
        <v>334</v>
      </c>
      <c r="H11" s="172" t="s">
        <v>401</v>
      </c>
      <c r="I11" s="431"/>
    </row>
    <row r="12" spans="2:9" ht="15.75">
      <c r="B12" s="181">
        <v>1</v>
      </c>
      <c r="C12" s="175" t="s">
        <v>441</v>
      </c>
      <c r="D12" s="176"/>
      <c r="E12" s="21"/>
      <c r="F12" s="21"/>
      <c r="G12" s="174"/>
      <c r="H12" s="21"/>
      <c r="I12" s="182"/>
    </row>
    <row r="13" spans="2:9" ht="15.75">
      <c r="B13" s="181">
        <v>2</v>
      </c>
      <c r="C13" s="175" t="s">
        <v>136</v>
      </c>
      <c r="D13" s="176">
        <v>3001</v>
      </c>
      <c r="E13" s="183">
        <f>E14+E15+E16</f>
        <v>817174000</v>
      </c>
      <c r="F13" s="183">
        <f>F14+F15+F16</f>
        <v>698322000</v>
      </c>
      <c r="G13" s="111">
        <f>G14+G15+G16</f>
        <v>698322000</v>
      </c>
      <c r="H13" s="111">
        <f>H14+H15+H16</f>
        <v>677935000</v>
      </c>
      <c r="I13" s="343">
        <f>H13/F13*100</f>
        <v>97.08057314533983</v>
      </c>
    </row>
    <row r="14" spans="2:9" ht="15.75">
      <c r="B14" s="181">
        <v>3</v>
      </c>
      <c r="C14" s="177" t="s">
        <v>442</v>
      </c>
      <c r="D14" s="176">
        <v>3002</v>
      </c>
      <c r="E14" s="183">
        <f>786138*1000</f>
        <v>786138000</v>
      </c>
      <c r="F14" s="183">
        <f>680146*1000</f>
        <v>680146000</v>
      </c>
      <c r="G14" s="183">
        <f>680146*1000</f>
        <v>680146000</v>
      </c>
      <c r="H14" s="183">
        <v>659457000</v>
      </c>
      <c r="I14" s="343">
        <f aca="true" t="shared" si="0" ref="I14:I61">H14/F14*100</f>
        <v>96.95815310242213</v>
      </c>
    </row>
    <row r="15" spans="2:9" ht="15.75">
      <c r="B15" s="181">
        <v>4</v>
      </c>
      <c r="C15" s="177" t="s">
        <v>443</v>
      </c>
      <c r="D15" s="176">
        <v>3003</v>
      </c>
      <c r="E15" s="183">
        <f>25111*1000</f>
        <v>25111000</v>
      </c>
      <c r="F15" s="183">
        <f>17576*1000</f>
        <v>17576000</v>
      </c>
      <c r="G15" s="183">
        <f>17576*1000</f>
        <v>17576000</v>
      </c>
      <c r="H15" s="183">
        <v>13189000</v>
      </c>
      <c r="I15" s="343">
        <f t="shared" si="0"/>
        <v>75.03982703686846</v>
      </c>
    </row>
    <row r="16" spans="2:9" ht="15.75">
      <c r="B16" s="181">
        <v>5</v>
      </c>
      <c r="C16" s="177" t="s">
        <v>444</v>
      </c>
      <c r="D16" s="176">
        <v>3004</v>
      </c>
      <c r="E16" s="183">
        <f>5925*1000</f>
        <v>5925000</v>
      </c>
      <c r="F16" s="183">
        <f>600*1000</f>
        <v>600000</v>
      </c>
      <c r="G16" s="183">
        <f>600*1000</f>
        <v>600000</v>
      </c>
      <c r="H16" s="183">
        <v>5289000</v>
      </c>
      <c r="I16" s="343">
        <f t="shared" si="0"/>
        <v>881.5</v>
      </c>
    </row>
    <row r="17" spans="2:9" ht="15.75">
      <c r="B17" s="181">
        <v>6</v>
      </c>
      <c r="C17" s="175" t="s">
        <v>137</v>
      </c>
      <c r="D17" s="176">
        <v>3005</v>
      </c>
      <c r="E17" s="183">
        <f>E18+E19+E20+E21+E22</f>
        <v>729941000</v>
      </c>
      <c r="F17" s="183">
        <f>F18+F19+F20+F21+F22</f>
        <v>687930000</v>
      </c>
      <c r="G17" s="111">
        <f>G18+G19+G20+G21+G22</f>
        <v>687930000</v>
      </c>
      <c r="H17" s="111">
        <f>H18+H19+H20+H21+H22</f>
        <v>645190000</v>
      </c>
      <c r="I17" s="343">
        <f t="shared" si="0"/>
        <v>93.78715857718082</v>
      </c>
    </row>
    <row r="18" spans="2:9" ht="15.75">
      <c r="B18" s="181">
        <v>7</v>
      </c>
      <c r="C18" s="177" t="s">
        <v>445</v>
      </c>
      <c r="D18" s="176">
        <v>3006</v>
      </c>
      <c r="E18" s="183">
        <f>658728*1000</f>
        <v>658728000</v>
      </c>
      <c r="F18" s="183">
        <f>575994*1000</f>
        <v>575994000</v>
      </c>
      <c r="G18" s="183">
        <f>575994*1000</f>
        <v>575994000</v>
      </c>
      <c r="H18" s="183">
        <v>531635000</v>
      </c>
      <c r="I18" s="343">
        <f t="shared" si="0"/>
        <v>92.29870450039411</v>
      </c>
    </row>
    <row r="19" spans="2:9" ht="15.75">
      <c r="B19" s="181">
        <v>8</v>
      </c>
      <c r="C19" s="177" t="s">
        <v>138</v>
      </c>
      <c r="D19" s="176">
        <v>3007</v>
      </c>
      <c r="E19" s="183">
        <f>47287*1000</f>
        <v>47287000</v>
      </c>
      <c r="F19" s="183">
        <f>52268*1000</f>
        <v>52268000</v>
      </c>
      <c r="G19" s="183">
        <f>52268*1000</f>
        <v>52268000</v>
      </c>
      <c r="H19" s="183">
        <v>51442000</v>
      </c>
      <c r="I19" s="343">
        <f t="shared" si="0"/>
        <v>98.41968317134767</v>
      </c>
    </row>
    <row r="20" spans="2:9" ht="15.75">
      <c r="B20" s="181">
        <v>9</v>
      </c>
      <c r="C20" s="177" t="s">
        <v>446</v>
      </c>
      <c r="D20" s="176">
        <v>3008</v>
      </c>
      <c r="E20" s="183">
        <f>2150*1000</f>
        <v>2150000</v>
      </c>
      <c r="F20" s="183">
        <f>12408*1000</f>
        <v>12408000</v>
      </c>
      <c r="G20" s="183">
        <f>12408*1000</f>
        <v>12408000</v>
      </c>
      <c r="H20" s="183">
        <v>1451000</v>
      </c>
      <c r="I20" s="343">
        <f t="shared" si="0"/>
        <v>11.694068343004513</v>
      </c>
    </row>
    <row r="21" spans="2:9" ht="15.75">
      <c r="B21" s="181">
        <v>10</v>
      </c>
      <c r="C21" s="177" t="s">
        <v>447</v>
      </c>
      <c r="D21" s="176">
        <v>3009</v>
      </c>
      <c r="E21" s="183">
        <f>8452*1000</f>
        <v>8452000</v>
      </c>
      <c r="F21" s="183">
        <f>2140*1000</f>
        <v>2140000</v>
      </c>
      <c r="G21" s="183">
        <f>2140*1000</f>
        <v>2140000</v>
      </c>
      <c r="H21" s="183">
        <v>2355000</v>
      </c>
      <c r="I21" s="343">
        <f t="shared" si="0"/>
        <v>110.04672897196261</v>
      </c>
    </row>
    <row r="22" spans="2:9" ht="15.75">
      <c r="B22" s="181">
        <v>11</v>
      </c>
      <c r="C22" s="177" t="s">
        <v>139</v>
      </c>
      <c r="D22" s="176">
        <v>3010</v>
      </c>
      <c r="E22" s="183">
        <f>13324*1000</f>
        <v>13324000</v>
      </c>
      <c r="F22" s="183">
        <f>45120*1000</f>
        <v>45120000</v>
      </c>
      <c r="G22" s="183">
        <f>45120*1000</f>
        <v>45120000</v>
      </c>
      <c r="H22" s="183">
        <v>58307000</v>
      </c>
      <c r="I22" s="343">
        <f t="shared" si="0"/>
        <v>129.22650709219857</v>
      </c>
    </row>
    <row r="23" spans="2:9" ht="15.75">
      <c r="B23" s="181">
        <v>12</v>
      </c>
      <c r="C23" s="175" t="s">
        <v>140</v>
      </c>
      <c r="D23" s="176">
        <v>3011</v>
      </c>
      <c r="E23" s="183">
        <f>E13-E17</f>
        <v>87233000</v>
      </c>
      <c r="F23" s="183">
        <f>F13-F17</f>
        <v>10392000</v>
      </c>
      <c r="G23" s="183">
        <f>G13-G17</f>
        <v>10392000</v>
      </c>
      <c r="H23" s="183">
        <f>H13-H17</f>
        <v>32745000</v>
      </c>
      <c r="I23" s="343">
        <f t="shared" si="0"/>
        <v>315.09815242494227</v>
      </c>
    </row>
    <row r="24" spans="2:9" ht="15.75">
      <c r="B24" s="181">
        <v>13</v>
      </c>
      <c r="C24" s="175" t="s">
        <v>141</v>
      </c>
      <c r="D24" s="176">
        <v>3012</v>
      </c>
      <c r="E24" s="183"/>
      <c r="F24" s="183"/>
      <c r="G24" s="111"/>
      <c r="H24" s="183"/>
      <c r="I24" s="343"/>
    </row>
    <row r="25" spans="2:9" ht="15.75">
      <c r="B25" s="181">
        <v>14</v>
      </c>
      <c r="C25" s="175" t="s">
        <v>448</v>
      </c>
      <c r="D25" s="176"/>
      <c r="E25" s="183"/>
      <c r="F25" s="183"/>
      <c r="G25" s="111"/>
      <c r="H25" s="183"/>
      <c r="I25" s="343"/>
    </row>
    <row r="26" spans="2:9" ht="15.75">
      <c r="B26" s="181">
        <v>15</v>
      </c>
      <c r="C26" s="175" t="s">
        <v>142</v>
      </c>
      <c r="D26" s="176">
        <v>3013</v>
      </c>
      <c r="E26" s="183">
        <f>E27+E28+E29+E30+E31</f>
        <v>365000</v>
      </c>
      <c r="F26" s="183">
        <f>F27+F28+F29+F30+F31</f>
        <v>200000</v>
      </c>
      <c r="G26" s="111">
        <f>G27+G28+G29+G30+G31</f>
        <v>200000</v>
      </c>
      <c r="H26" s="183">
        <f>H27+H28+H29+H30+H31</f>
        <v>0</v>
      </c>
      <c r="I26" s="343">
        <f t="shared" si="0"/>
        <v>0</v>
      </c>
    </row>
    <row r="27" spans="2:9" ht="15.75">
      <c r="B27" s="181">
        <v>16</v>
      </c>
      <c r="C27" s="177" t="s">
        <v>449</v>
      </c>
      <c r="D27" s="176">
        <v>3014</v>
      </c>
      <c r="E27" s="183"/>
      <c r="F27" s="183"/>
      <c r="G27" s="111"/>
      <c r="H27" s="183"/>
      <c r="I27" s="343"/>
    </row>
    <row r="28" spans="2:9" ht="31.5">
      <c r="B28" s="181">
        <v>17</v>
      </c>
      <c r="C28" s="177" t="s">
        <v>143</v>
      </c>
      <c r="D28" s="176">
        <v>3015</v>
      </c>
      <c r="E28" s="183">
        <f>365*1000</f>
        <v>365000</v>
      </c>
      <c r="F28" s="183">
        <f>200*1000</f>
        <v>200000</v>
      </c>
      <c r="G28" s="111">
        <v>200000</v>
      </c>
      <c r="H28" s="183"/>
      <c r="I28" s="343">
        <f t="shared" si="0"/>
        <v>0</v>
      </c>
    </row>
    <row r="29" spans="2:9" ht="15.75">
      <c r="B29" s="181">
        <v>18</v>
      </c>
      <c r="C29" s="177" t="s">
        <v>450</v>
      </c>
      <c r="D29" s="176">
        <v>3016</v>
      </c>
      <c r="E29" s="183"/>
      <c r="F29" s="183"/>
      <c r="G29" s="111"/>
      <c r="H29" s="183"/>
      <c r="I29" s="343"/>
    </row>
    <row r="30" spans="2:9" ht="15.75">
      <c r="B30" s="181">
        <v>19</v>
      </c>
      <c r="C30" s="177" t="s">
        <v>451</v>
      </c>
      <c r="D30" s="176">
        <v>3017</v>
      </c>
      <c r="E30" s="183"/>
      <c r="F30" s="183"/>
      <c r="G30" s="111"/>
      <c r="H30" s="183"/>
      <c r="I30" s="343"/>
    </row>
    <row r="31" spans="2:9" ht="15.75">
      <c r="B31" s="181">
        <v>20</v>
      </c>
      <c r="C31" s="177" t="s">
        <v>452</v>
      </c>
      <c r="D31" s="176">
        <v>3018</v>
      </c>
      <c r="E31" s="183"/>
      <c r="F31" s="183"/>
      <c r="G31" s="111"/>
      <c r="H31" s="183"/>
      <c r="I31" s="343"/>
    </row>
    <row r="32" spans="2:9" ht="15.75">
      <c r="B32" s="181">
        <v>21</v>
      </c>
      <c r="C32" s="175" t="s">
        <v>144</v>
      </c>
      <c r="D32" s="176">
        <v>3019</v>
      </c>
      <c r="E32" s="183">
        <f>E33+E34+E35</f>
        <v>5323000</v>
      </c>
      <c r="F32" s="183">
        <f>F33+F34+F35</f>
        <v>9595000</v>
      </c>
      <c r="G32" s="111">
        <f>G33+G34+G35</f>
        <v>9595000</v>
      </c>
      <c r="H32" s="183">
        <f>H33+H34+H35</f>
        <v>7924000</v>
      </c>
      <c r="I32" s="343">
        <f t="shared" si="0"/>
        <v>82.58467952058363</v>
      </c>
    </row>
    <row r="33" spans="2:9" ht="15.75">
      <c r="B33" s="181">
        <v>22</v>
      </c>
      <c r="C33" s="177" t="s">
        <v>453</v>
      </c>
      <c r="D33" s="176">
        <v>3020</v>
      </c>
      <c r="E33" s="183"/>
      <c r="F33" s="183"/>
      <c r="G33" s="111"/>
      <c r="H33" s="183"/>
      <c r="I33" s="343"/>
    </row>
    <row r="34" spans="2:9" ht="31.5">
      <c r="B34" s="181">
        <v>23</v>
      </c>
      <c r="C34" s="177" t="s">
        <v>145</v>
      </c>
      <c r="D34" s="176">
        <v>3021</v>
      </c>
      <c r="E34" s="183">
        <f>5323*1000</f>
        <v>5323000</v>
      </c>
      <c r="F34" s="183">
        <f>9595*1000</f>
        <v>9595000</v>
      </c>
      <c r="G34" s="111">
        <v>9595000</v>
      </c>
      <c r="H34" s="183">
        <v>7924000</v>
      </c>
      <c r="I34" s="343">
        <f t="shared" si="0"/>
        <v>82.58467952058363</v>
      </c>
    </row>
    <row r="35" spans="2:9" ht="15.75">
      <c r="B35" s="181">
        <v>24</v>
      </c>
      <c r="C35" s="177" t="s">
        <v>454</v>
      </c>
      <c r="D35" s="176">
        <v>3022</v>
      </c>
      <c r="E35" s="183"/>
      <c r="F35" s="183"/>
      <c r="G35" s="111"/>
      <c r="H35" s="183"/>
      <c r="I35" s="343"/>
    </row>
    <row r="36" spans="2:9" ht="15.75">
      <c r="B36" s="181">
        <v>25</v>
      </c>
      <c r="C36" s="175" t="s">
        <v>146</v>
      </c>
      <c r="D36" s="176">
        <v>3023</v>
      </c>
      <c r="E36" s="183"/>
      <c r="F36" s="183"/>
      <c r="G36" s="111"/>
      <c r="H36" s="183"/>
      <c r="I36" s="343"/>
    </row>
    <row r="37" spans="2:9" ht="15.75">
      <c r="B37" s="181">
        <v>26</v>
      </c>
      <c r="C37" s="175" t="s">
        <v>147</v>
      </c>
      <c r="D37" s="176">
        <v>3024</v>
      </c>
      <c r="E37" s="183">
        <f>E32-E26</f>
        <v>4958000</v>
      </c>
      <c r="F37" s="183">
        <f>F32-F26</f>
        <v>9395000</v>
      </c>
      <c r="G37" s="111">
        <f>G32-G26</f>
        <v>9395000</v>
      </c>
      <c r="H37" s="183">
        <f>H32-H26</f>
        <v>7924000</v>
      </c>
      <c r="I37" s="343">
        <f t="shared" si="0"/>
        <v>84.3427354976051</v>
      </c>
    </row>
    <row r="38" spans="2:9" ht="15.75">
      <c r="B38" s="181">
        <v>27</v>
      </c>
      <c r="C38" s="175" t="s">
        <v>455</v>
      </c>
      <c r="D38" s="176"/>
      <c r="E38" s="183"/>
      <c r="F38" s="183"/>
      <c r="G38" s="111"/>
      <c r="H38" s="183"/>
      <c r="I38" s="343"/>
    </row>
    <row r="39" spans="2:9" ht="15.75">
      <c r="B39" s="181">
        <v>28</v>
      </c>
      <c r="C39" s="175" t="s">
        <v>148</v>
      </c>
      <c r="D39" s="176">
        <v>3025</v>
      </c>
      <c r="E39" s="183">
        <f>E40+E41+E42+E43+E44</f>
        <v>44925000</v>
      </c>
      <c r="F39" s="183">
        <f>F40+F41+F42+F43+F44</f>
        <v>0</v>
      </c>
      <c r="G39" s="183">
        <f>G40+G41+G42+G43+G44</f>
        <v>0</v>
      </c>
      <c r="H39" s="183">
        <f>H40+H41+H42+H43+H44</f>
        <v>2539000</v>
      </c>
      <c r="I39" s="343"/>
    </row>
    <row r="40" spans="2:9" ht="15.75">
      <c r="B40" s="181">
        <v>29</v>
      </c>
      <c r="C40" s="177" t="s">
        <v>456</v>
      </c>
      <c r="D40" s="176">
        <v>3026</v>
      </c>
      <c r="E40" s="183"/>
      <c r="F40" s="183"/>
      <c r="G40" s="111"/>
      <c r="H40" s="183"/>
      <c r="I40" s="343"/>
    </row>
    <row r="41" spans="2:9" ht="15.75">
      <c r="B41" s="181">
        <v>30</v>
      </c>
      <c r="C41" s="177" t="s">
        <v>149</v>
      </c>
      <c r="D41" s="176">
        <v>3027</v>
      </c>
      <c r="E41" s="183"/>
      <c r="F41" s="183"/>
      <c r="G41" s="111"/>
      <c r="H41" s="183"/>
      <c r="I41" s="343"/>
    </row>
    <row r="42" spans="2:9" ht="15.75">
      <c r="B42" s="181">
        <v>31</v>
      </c>
      <c r="C42" s="177" t="s">
        <v>150</v>
      </c>
      <c r="D42" s="176">
        <v>3028</v>
      </c>
      <c r="E42" s="183">
        <f>42085*1000</f>
        <v>42085000</v>
      </c>
      <c r="F42" s="183"/>
      <c r="G42" s="111"/>
      <c r="H42" s="183">
        <v>1617000</v>
      </c>
      <c r="I42" s="343"/>
    </row>
    <row r="43" spans="2:9" ht="15.75">
      <c r="B43" s="181">
        <v>32</v>
      </c>
      <c r="C43" s="177" t="s">
        <v>151</v>
      </c>
      <c r="D43" s="176">
        <v>3029</v>
      </c>
      <c r="E43" s="183"/>
      <c r="F43" s="183"/>
      <c r="G43" s="111"/>
      <c r="H43" s="183">
        <v>922000</v>
      </c>
      <c r="I43" s="343"/>
    </row>
    <row r="44" spans="2:9" ht="15.75">
      <c r="B44" s="181">
        <v>33</v>
      </c>
      <c r="C44" s="177" t="s">
        <v>152</v>
      </c>
      <c r="D44" s="176">
        <v>3030</v>
      </c>
      <c r="E44" s="183">
        <f>2840*1000</f>
        <v>2840000</v>
      </c>
      <c r="F44" s="183"/>
      <c r="G44" s="111"/>
      <c r="H44" s="183"/>
      <c r="I44" s="343"/>
    </row>
    <row r="45" spans="2:9" ht="15.75">
      <c r="B45" s="181">
        <v>34</v>
      </c>
      <c r="C45" s="175" t="s">
        <v>153</v>
      </c>
      <c r="D45" s="176">
        <v>3031</v>
      </c>
      <c r="E45" s="183">
        <f>E46+E47+E48+E49+E50+E51</f>
        <v>107354000</v>
      </c>
      <c r="F45" s="183">
        <f>F46+F47+F48+F49+F50+F51</f>
        <v>2177000</v>
      </c>
      <c r="G45" s="183">
        <f>G46+G47+G48+G49+G50+G51</f>
        <v>2177000</v>
      </c>
      <c r="H45" s="183">
        <f>H46+H47+H48+H49+H50+H51</f>
        <v>9180000</v>
      </c>
      <c r="I45" s="343">
        <f t="shared" si="0"/>
        <v>421.6812126779972</v>
      </c>
    </row>
    <row r="46" spans="2:9" ht="15.75">
      <c r="B46" s="181">
        <v>35</v>
      </c>
      <c r="C46" s="177" t="s">
        <v>457</v>
      </c>
      <c r="D46" s="176">
        <v>3032</v>
      </c>
      <c r="E46" s="183"/>
      <c r="F46" s="183"/>
      <c r="G46" s="111"/>
      <c r="H46" s="183"/>
      <c r="I46" s="343"/>
    </row>
    <row r="47" spans="2:9" ht="15.75">
      <c r="B47" s="181">
        <v>36</v>
      </c>
      <c r="C47" s="177" t="s">
        <v>154</v>
      </c>
      <c r="D47" s="176">
        <v>3033</v>
      </c>
      <c r="E47" s="183"/>
      <c r="F47" s="183"/>
      <c r="G47" s="111"/>
      <c r="H47" s="183"/>
      <c r="I47" s="343"/>
    </row>
    <row r="48" spans="2:9" ht="15.75">
      <c r="B48" s="181">
        <v>37</v>
      </c>
      <c r="C48" s="177" t="s">
        <v>155</v>
      </c>
      <c r="D48" s="176">
        <v>3034</v>
      </c>
      <c r="E48" s="183">
        <f>36830*1000</f>
        <v>36830000</v>
      </c>
      <c r="F48" s="183">
        <f>2083*1000</f>
        <v>2083000</v>
      </c>
      <c r="G48" s="111">
        <v>2083000</v>
      </c>
      <c r="H48" s="183">
        <v>2083000</v>
      </c>
      <c r="I48" s="343">
        <f t="shared" si="0"/>
        <v>100</v>
      </c>
    </row>
    <row r="49" spans="2:9" ht="15.75">
      <c r="B49" s="181">
        <v>38</v>
      </c>
      <c r="C49" s="177" t="s">
        <v>156</v>
      </c>
      <c r="D49" s="176">
        <v>3035</v>
      </c>
      <c r="E49" s="183">
        <f>40957*1000</f>
        <v>40957000</v>
      </c>
      <c r="F49" s="183">
        <f>94*1000</f>
        <v>94000</v>
      </c>
      <c r="G49" s="111">
        <v>94000</v>
      </c>
      <c r="H49" s="183">
        <v>7097000</v>
      </c>
      <c r="I49" s="343">
        <f t="shared" si="0"/>
        <v>7550</v>
      </c>
    </row>
    <row r="50" spans="2:9" ht="15.75">
      <c r="B50" s="181">
        <v>39</v>
      </c>
      <c r="C50" s="177" t="s">
        <v>157</v>
      </c>
      <c r="D50" s="176">
        <v>3036</v>
      </c>
      <c r="E50" s="183"/>
      <c r="F50" s="183"/>
      <c r="G50" s="111"/>
      <c r="H50" s="183"/>
      <c r="I50" s="343"/>
    </row>
    <row r="51" spans="2:9" ht="15.75">
      <c r="B51" s="181">
        <v>40</v>
      </c>
      <c r="C51" s="177" t="s">
        <v>158</v>
      </c>
      <c r="D51" s="176">
        <v>3037</v>
      </c>
      <c r="E51" s="183">
        <f>29567*1000</f>
        <v>29567000</v>
      </c>
      <c r="F51" s="183"/>
      <c r="G51" s="111"/>
      <c r="H51" s="183"/>
      <c r="I51" s="343"/>
    </row>
    <row r="52" spans="2:9" ht="15.75">
      <c r="B52" s="181">
        <v>41</v>
      </c>
      <c r="C52" s="175" t="s">
        <v>159</v>
      </c>
      <c r="D52" s="176">
        <v>3038</v>
      </c>
      <c r="E52" s="183"/>
      <c r="F52" s="183"/>
      <c r="G52" s="111"/>
      <c r="H52" s="183"/>
      <c r="I52" s="343"/>
    </row>
    <row r="53" spans="2:9" ht="15.75">
      <c r="B53" s="181">
        <v>42</v>
      </c>
      <c r="C53" s="175" t="s">
        <v>160</v>
      </c>
      <c r="D53" s="176">
        <v>3039</v>
      </c>
      <c r="E53" s="183">
        <f>E45-E39</f>
        <v>62429000</v>
      </c>
      <c r="F53" s="183">
        <f>F45-F39</f>
        <v>2177000</v>
      </c>
      <c r="G53" s="183">
        <f>G45-G39</f>
        <v>2177000</v>
      </c>
      <c r="H53" s="183">
        <f>H45-H39</f>
        <v>6641000</v>
      </c>
      <c r="I53" s="343">
        <f t="shared" si="0"/>
        <v>305.0528249885163</v>
      </c>
    </row>
    <row r="54" spans="2:9" ht="15.75">
      <c r="B54" s="181">
        <v>43</v>
      </c>
      <c r="C54" s="175" t="s">
        <v>256</v>
      </c>
      <c r="D54" s="176">
        <v>3040</v>
      </c>
      <c r="E54" s="183">
        <f>E13+E26+E39</f>
        <v>862464000</v>
      </c>
      <c r="F54" s="183">
        <f>F13+F26+F39</f>
        <v>698522000</v>
      </c>
      <c r="G54" s="183">
        <f>G13+G26+G39</f>
        <v>698522000</v>
      </c>
      <c r="H54" s="183">
        <f>H13+H26+H39</f>
        <v>680474000</v>
      </c>
      <c r="I54" s="343">
        <f t="shared" si="0"/>
        <v>97.41625890093655</v>
      </c>
    </row>
    <row r="55" spans="2:9" ht="15.75">
      <c r="B55" s="181">
        <v>44</v>
      </c>
      <c r="C55" s="175" t="s">
        <v>257</v>
      </c>
      <c r="D55" s="176">
        <v>3041</v>
      </c>
      <c r="E55" s="183">
        <f>E17+E32+E45</f>
        <v>842618000</v>
      </c>
      <c r="F55" s="183">
        <f>F17+F32+F45</f>
        <v>699702000</v>
      </c>
      <c r="G55" s="183">
        <f>G17+G32+G45</f>
        <v>699702000</v>
      </c>
      <c r="H55" s="183">
        <f>H17+H32+H45</f>
        <v>662294000</v>
      </c>
      <c r="I55" s="343">
        <f t="shared" si="0"/>
        <v>94.65372401393736</v>
      </c>
    </row>
    <row r="56" spans="2:9" ht="15.75">
      <c r="B56" s="181">
        <v>45</v>
      </c>
      <c r="C56" s="175" t="s">
        <v>258</v>
      </c>
      <c r="D56" s="176">
        <v>3042</v>
      </c>
      <c r="E56" s="183">
        <f>E54-E55</f>
        <v>19846000</v>
      </c>
      <c r="F56" s="183">
        <f>F54-F55</f>
        <v>-1180000</v>
      </c>
      <c r="G56" s="183">
        <f>G54-G55</f>
        <v>-1180000</v>
      </c>
      <c r="H56" s="183">
        <f>H54-H55</f>
        <v>18180000</v>
      </c>
      <c r="I56" s="343">
        <f t="shared" si="0"/>
        <v>-1540.677966101695</v>
      </c>
    </row>
    <row r="57" spans="2:9" ht="16.5" thickBot="1">
      <c r="B57" s="184">
        <v>46</v>
      </c>
      <c r="C57" s="175" t="s">
        <v>259</v>
      </c>
      <c r="D57" s="176">
        <v>3043</v>
      </c>
      <c r="E57" s="183"/>
      <c r="F57" s="183"/>
      <c r="G57" s="111"/>
      <c r="H57" s="183"/>
      <c r="I57" s="343"/>
    </row>
    <row r="58" spans="2:9" ht="15.75">
      <c r="B58" s="181">
        <v>47</v>
      </c>
      <c r="C58" s="175" t="s">
        <v>161</v>
      </c>
      <c r="D58" s="176">
        <v>3044</v>
      </c>
      <c r="E58" s="183">
        <f>748*1000</f>
        <v>748000</v>
      </c>
      <c r="F58" s="183">
        <f>1500*1000</f>
        <v>1500000</v>
      </c>
      <c r="G58" s="111">
        <v>1500000</v>
      </c>
      <c r="H58" s="183">
        <v>20594000</v>
      </c>
      <c r="I58" s="343">
        <f t="shared" si="0"/>
        <v>1372.9333333333334</v>
      </c>
    </row>
    <row r="59" spans="2:9" ht="31.5">
      <c r="B59" s="181">
        <v>48</v>
      </c>
      <c r="C59" s="175" t="s">
        <v>162</v>
      </c>
      <c r="D59" s="176">
        <v>3045</v>
      </c>
      <c r="E59" s="185"/>
      <c r="F59" s="185"/>
      <c r="G59" s="111"/>
      <c r="H59" s="183"/>
      <c r="I59" s="343"/>
    </row>
    <row r="60" spans="2:9" ht="31.5">
      <c r="B60" s="181">
        <v>49</v>
      </c>
      <c r="C60" s="175" t="s">
        <v>600</v>
      </c>
      <c r="D60" s="176">
        <v>3046</v>
      </c>
      <c r="E60" s="26"/>
      <c r="F60" s="26"/>
      <c r="G60" s="345"/>
      <c r="H60" s="26"/>
      <c r="I60" s="343"/>
    </row>
    <row r="61" spans="2:9" ht="32.25" thickBot="1">
      <c r="B61" s="184">
        <v>50</v>
      </c>
      <c r="C61" s="178" t="s">
        <v>260</v>
      </c>
      <c r="D61" s="179">
        <v>3047</v>
      </c>
      <c r="E61" s="129">
        <f>E56-E57+E58+E59-E60</f>
        <v>20594000</v>
      </c>
      <c r="F61" s="129">
        <f>F56-F57+F58+F59-F60</f>
        <v>320000</v>
      </c>
      <c r="G61" s="129">
        <f>G56-G57+G58+G59-G60</f>
        <v>320000</v>
      </c>
      <c r="H61" s="129">
        <f>H56-H57+H58+H59-H60</f>
        <v>38774000</v>
      </c>
      <c r="I61" s="343">
        <f t="shared" si="0"/>
        <v>12116.875</v>
      </c>
    </row>
    <row r="64" spans="2:12" ht="15.75">
      <c r="B64" s="434" t="s">
        <v>950</v>
      </c>
      <c r="C64" s="434"/>
      <c r="G64" s="435" t="s">
        <v>261</v>
      </c>
      <c r="H64" s="435"/>
      <c r="I64" s="435"/>
      <c r="J64" s="435"/>
      <c r="K64" s="435"/>
      <c r="L64" s="435"/>
    </row>
    <row r="65" ht="15.75">
      <c r="E65" s="132" t="s">
        <v>210</v>
      </c>
    </row>
  </sheetData>
  <sheetProtection/>
  <mergeCells count="12">
    <mergeCell ref="B6:I6"/>
    <mergeCell ref="B8:I8"/>
    <mergeCell ref="B10:B11"/>
    <mergeCell ref="C10:C11"/>
    <mergeCell ref="E10:E11"/>
    <mergeCell ref="F10:F11"/>
    <mergeCell ref="G10:H10"/>
    <mergeCell ref="I10:I11"/>
    <mergeCell ref="D10:D11"/>
    <mergeCell ref="B64:C64"/>
    <mergeCell ref="J64:L64"/>
    <mergeCell ref="G64:I64"/>
  </mergeCells>
  <printOptions/>
  <pageMargins left="0.31496062992125984" right="0.11811023622047244" top="0.3543307086614173" bottom="0.3543307086614173" header="0.31496062992125984" footer="0.31496062992125984"/>
  <pageSetup fitToHeight="1" fitToWidth="1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25">
      <selection activeCell="B3" sqref="B3:H49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4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7" t="s">
        <v>241</v>
      </c>
    </row>
    <row r="5" spans="2:4" ht="15.75">
      <c r="B5" s="1" t="s">
        <v>887</v>
      </c>
      <c r="D5" s="55"/>
    </row>
    <row r="6" spans="2:4" ht="15.75">
      <c r="B6" s="1" t="s">
        <v>868</v>
      </c>
      <c r="D6" s="55"/>
    </row>
    <row r="8" spans="2:9" ht="18.75">
      <c r="B8" s="401" t="s">
        <v>392</v>
      </c>
      <c r="C8" s="401"/>
      <c r="D8" s="401"/>
      <c r="E8" s="401"/>
      <c r="F8" s="401"/>
      <c r="G8" s="401"/>
      <c r="H8" s="401"/>
      <c r="I8" s="1"/>
    </row>
    <row r="9" spans="3:9" ht="15.75">
      <c r="C9" s="1"/>
      <c r="D9" s="56"/>
      <c r="E9" s="1"/>
      <c r="F9" s="1"/>
      <c r="G9" s="1"/>
      <c r="H9" s="6" t="s">
        <v>337</v>
      </c>
      <c r="I9" s="1"/>
    </row>
    <row r="10" spans="2:24" ht="25.5" customHeight="1">
      <c r="B10" s="444" t="s">
        <v>343</v>
      </c>
      <c r="C10" s="444" t="s">
        <v>359</v>
      </c>
      <c r="D10" s="447" t="s">
        <v>272</v>
      </c>
      <c r="E10" s="447" t="s">
        <v>273</v>
      </c>
      <c r="F10" s="449" t="s">
        <v>925</v>
      </c>
      <c r="G10" s="450"/>
      <c r="H10" s="445" t="s">
        <v>550</v>
      </c>
      <c r="I10" s="441"/>
      <c r="J10" s="442"/>
      <c r="K10" s="441"/>
      <c r="L10" s="442"/>
      <c r="M10" s="441"/>
      <c r="N10" s="442"/>
      <c r="O10" s="441"/>
      <c r="P10" s="442"/>
      <c r="Q10" s="441"/>
      <c r="R10" s="442"/>
      <c r="S10" s="442"/>
      <c r="T10" s="442"/>
      <c r="U10" s="5"/>
      <c r="V10" s="5"/>
      <c r="W10" s="5"/>
      <c r="X10" s="5"/>
    </row>
    <row r="11" spans="2:24" ht="36.75" customHeight="1">
      <c r="B11" s="444"/>
      <c r="C11" s="444"/>
      <c r="D11" s="448"/>
      <c r="E11" s="448"/>
      <c r="F11" s="3" t="s">
        <v>334</v>
      </c>
      <c r="G11" s="3" t="s">
        <v>401</v>
      </c>
      <c r="H11" s="446"/>
      <c r="I11" s="441"/>
      <c r="J11" s="441"/>
      <c r="K11" s="441"/>
      <c r="L11" s="441"/>
      <c r="M11" s="441"/>
      <c r="N11" s="441"/>
      <c r="O11" s="441"/>
      <c r="P11" s="442"/>
      <c r="Q11" s="441"/>
      <c r="R11" s="442"/>
      <c r="S11" s="442"/>
      <c r="T11" s="442"/>
      <c r="U11" s="5"/>
      <c r="V11" s="5"/>
      <c r="W11" s="5"/>
      <c r="X11" s="5"/>
    </row>
    <row r="12" spans="2:24" s="76" customFormat="1" ht="35.25" customHeight="1">
      <c r="B12" s="89" t="s">
        <v>414</v>
      </c>
      <c r="C12" s="90" t="s">
        <v>500</v>
      </c>
      <c r="D12" s="256">
        <v>23951222.52</v>
      </c>
      <c r="E12" s="257">
        <v>28152884</v>
      </c>
      <c r="F12" s="257">
        <v>28152884</v>
      </c>
      <c r="G12" s="257">
        <v>25919229</v>
      </c>
      <c r="H12" s="344">
        <f>G12/E12*100</f>
        <v>92.0659815882451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2:24" s="76" customFormat="1" ht="36.75" customHeight="1">
      <c r="B13" s="89" t="s">
        <v>415</v>
      </c>
      <c r="C13" s="90" t="s">
        <v>601</v>
      </c>
      <c r="D13" s="397">
        <v>36163296.52</v>
      </c>
      <c r="E13" s="398">
        <v>39702267</v>
      </c>
      <c r="F13" s="398">
        <v>39702267</v>
      </c>
      <c r="G13" s="398">
        <v>38989327</v>
      </c>
      <c r="H13" s="344">
        <f aca="true" t="shared" si="0" ref="H13:H42">G13/E13*100</f>
        <v>98.20428390147092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2:24" s="76" customFormat="1" ht="35.25" customHeight="1">
      <c r="B14" s="89" t="s">
        <v>416</v>
      </c>
      <c r="C14" s="90" t="s">
        <v>602</v>
      </c>
      <c r="D14" s="397">
        <v>42849627.9</v>
      </c>
      <c r="E14" s="398">
        <v>47545599</v>
      </c>
      <c r="F14" s="398">
        <v>47545599</v>
      </c>
      <c r="G14" s="398">
        <v>45980535</v>
      </c>
      <c r="H14" s="344">
        <f t="shared" si="0"/>
        <v>96.70828839489434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s="76" customFormat="1" ht="36" customHeight="1">
      <c r="B15" s="89" t="s">
        <v>417</v>
      </c>
      <c r="C15" s="90" t="s">
        <v>609</v>
      </c>
      <c r="D15" s="397">
        <v>34</v>
      </c>
      <c r="E15" s="398">
        <v>37</v>
      </c>
      <c r="F15" s="398">
        <v>37</v>
      </c>
      <c r="G15" s="398">
        <v>36</v>
      </c>
      <c r="H15" s="344">
        <f t="shared" si="0"/>
        <v>97.2972972972973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:24" s="76" customFormat="1" ht="36" customHeight="1">
      <c r="B16" s="89" t="s">
        <v>606</v>
      </c>
      <c r="C16" s="91" t="s">
        <v>603</v>
      </c>
      <c r="D16" s="397">
        <v>34</v>
      </c>
      <c r="E16" s="398">
        <v>37</v>
      </c>
      <c r="F16" s="398">
        <v>37</v>
      </c>
      <c r="G16" s="398">
        <v>35</v>
      </c>
      <c r="H16" s="344">
        <f t="shared" si="0"/>
        <v>94.5945945945946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2:24" s="76" customFormat="1" ht="36" customHeight="1">
      <c r="B17" s="89" t="s">
        <v>605</v>
      </c>
      <c r="C17" s="91" t="s">
        <v>604</v>
      </c>
      <c r="D17" s="397"/>
      <c r="E17" s="398">
        <v>0</v>
      </c>
      <c r="F17" s="398">
        <v>0</v>
      </c>
      <c r="G17" s="398">
        <v>1</v>
      </c>
      <c r="H17" s="344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</row>
    <row r="18" spans="2:24" s="76" customFormat="1" ht="30" customHeight="1">
      <c r="B18" s="89" t="s">
        <v>577</v>
      </c>
      <c r="C18" s="92" t="s">
        <v>360</v>
      </c>
      <c r="D18" s="397"/>
      <c r="E18" s="398"/>
      <c r="F18" s="398">
        <v>0</v>
      </c>
      <c r="G18" s="398"/>
      <c r="H18" s="344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2:24" s="76" customFormat="1" ht="30" customHeight="1">
      <c r="B19" s="89" t="s">
        <v>578</v>
      </c>
      <c r="C19" s="92" t="s">
        <v>458</v>
      </c>
      <c r="D19" s="399"/>
      <c r="E19" s="400"/>
      <c r="F19" s="398">
        <v>0</v>
      </c>
      <c r="G19" s="398"/>
      <c r="H19" s="344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2:24" s="76" customFormat="1" ht="30" customHeight="1">
      <c r="B20" s="89" t="s">
        <v>579</v>
      </c>
      <c r="C20" s="92" t="s">
        <v>361</v>
      </c>
      <c r="D20" s="399"/>
      <c r="E20" s="400"/>
      <c r="F20" s="398">
        <v>0</v>
      </c>
      <c r="G20" s="398"/>
      <c r="H20" s="344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2:24" s="76" customFormat="1" ht="30" customHeight="1">
      <c r="B21" s="89" t="s">
        <v>580</v>
      </c>
      <c r="C21" s="92" t="s">
        <v>459</v>
      </c>
      <c r="D21" s="399"/>
      <c r="E21" s="400"/>
      <c r="F21" s="398">
        <v>0</v>
      </c>
      <c r="G21" s="398"/>
      <c r="H21" s="344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2:24" s="76" customFormat="1" ht="30" customHeight="1">
      <c r="B22" s="89" t="s">
        <v>581</v>
      </c>
      <c r="C22" s="93" t="s">
        <v>362</v>
      </c>
      <c r="D22" s="399">
        <v>1750898</v>
      </c>
      <c r="E22" s="400">
        <v>2213952</v>
      </c>
      <c r="F22" s="398">
        <v>2213952</v>
      </c>
      <c r="G22" s="398">
        <v>2147002</v>
      </c>
      <c r="H22" s="344">
        <f t="shared" si="0"/>
        <v>96.9759958662157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2:24" s="76" customFormat="1" ht="37.5">
      <c r="B23" s="89" t="s">
        <v>582</v>
      </c>
      <c r="C23" s="97" t="s">
        <v>460</v>
      </c>
      <c r="D23" s="397">
        <v>3</v>
      </c>
      <c r="E23" s="398">
        <v>3</v>
      </c>
      <c r="F23" s="398">
        <v>2</v>
      </c>
      <c r="G23" s="398">
        <v>3</v>
      </c>
      <c r="H23" s="344">
        <f t="shared" si="0"/>
        <v>100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2:24" s="76" customFormat="1" ht="30" customHeight="1">
      <c r="B24" s="89" t="s">
        <v>583</v>
      </c>
      <c r="C24" s="93" t="s">
        <v>363</v>
      </c>
      <c r="D24" s="397">
        <v>464024</v>
      </c>
      <c r="E24" s="398">
        <v>0</v>
      </c>
      <c r="F24" s="398">
        <v>0</v>
      </c>
      <c r="G24" s="398">
        <v>0</v>
      </c>
      <c r="H24" s="34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</row>
    <row r="25" spans="2:24" s="76" customFormat="1" ht="30" customHeight="1">
      <c r="B25" s="89" t="s">
        <v>584</v>
      </c>
      <c r="C25" s="92" t="s">
        <v>461</v>
      </c>
      <c r="D25" s="397">
        <v>1</v>
      </c>
      <c r="E25" s="398">
        <v>0</v>
      </c>
      <c r="F25" s="398">
        <v>0</v>
      </c>
      <c r="G25" s="398">
        <v>0</v>
      </c>
      <c r="H25" s="344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</row>
    <row r="26" spans="2:24" s="76" customFormat="1" ht="30" customHeight="1">
      <c r="B26" s="89" t="s">
        <v>585</v>
      </c>
      <c r="C26" s="93" t="s">
        <v>502</v>
      </c>
      <c r="D26" s="258">
        <v>0</v>
      </c>
      <c r="E26" s="259">
        <v>0</v>
      </c>
      <c r="F26" s="257">
        <v>0</v>
      </c>
      <c r="G26" s="257">
        <v>0</v>
      </c>
      <c r="H26" s="344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2:24" s="76" customFormat="1" ht="30" customHeight="1">
      <c r="B27" s="89" t="s">
        <v>433</v>
      </c>
      <c r="C27" s="93" t="s">
        <v>501</v>
      </c>
      <c r="D27" s="258">
        <v>0</v>
      </c>
      <c r="E27" s="259">
        <v>0</v>
      </c>
      <c r="F27" s="257">
        <v>0</v>
      </c>
      <c r="G27" s="257">
        <v>0</v>
      </c>
      <c r="H27" s="344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2:24" s="76" customFormat="1" ht="30" customHeight="1">
      <c r="B28" s="89" t="s">
        <v>586</v>
      </c>
      <c r="C28" s="93" t="s">
        <v>462</v>
      </c>
      <c r="D28" s="258">
        <v>0</v>
      </c>
      <c r="E28" s="259">
        <v>0</v>
      </c>
      <c r="F28" s="257">
        <v>0</v>
      </c>
      <c r="G28" s="257">
        <v>0</v>
      </c>
      <c r="H28" s="344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2:24" s="76" customFormat="1" ht="30" customHeight="1">
      <c r="B29" s="89" t="s">
        <v>587</v>
      </c>
      <c r="C29" s="93" t="s">
        <v>463</v>
      </c>
      <c r="D29" s="258">
        <v>0</v>
      </c>
      <c r="E29" s="259">
        <v>0</v>
      </c>
      <c r="F29" s="257">
        <v>0</v>
      </c>
      <c r="G29" s="257"/>
      <c r="H29" s="344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2:24" s="76" customFormat="1" ht="30" customHeight="1">
      <c r="B30" s="89" t="s">
        <v>588</v>
      </c>
      <c r="C30" s="93" t="s">
        <v>464</v>
      </c>
      <c r="D30" s="258">
        <v>975947</v>
      </c>
      <c r="E30" s="259">
        <v>1266339</v>
      </c>
      <c r="F30" s="257">
        <v>1266339</v>
      </c>
      <c r="G30" s="257">
        <v>991241</v>
      </c>
      <c r="H30" s="344">
        <f t="shared" si="0"/>
        <v>78.27611721663789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s="76" customFormat="1" ht="30" customHeight="1">
      <c r="B31" s="89" t="s">
        <v>589</v>
      </c>
      <c r="C31" s="93" t="s">
        <v>465</v>
      </c>
      <c r="D31" s="258">
        <v>3</v>
      </c>
      <c r="E31" s="259">
        <v>3</v>
      </c>
      <c r="F31" s="257">
        <v>3</v>
      </c>
      <c r="G31" s="257">
        <v>3</v>
      </c>
      <c r="H31" s="344">
        <f t="shared" si="0"/>
        <v>100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s="76" customFormat="1" ht="30" customHeight="1">
      <c r="B32" s="89" t="s">
        <v>590</v>
      </c>
      <c r="C32" s="93" t="s">
        <v>364</v>
      </c>
      <c r="D32" s="258">
        <v>719403</v>
      </c>
      <c r="E32" s="259">
        <v>960000</v>
      </c>
      <c r="F32" s="257">
        <v>960000</v>
      </c>
      <c r="G32" s="257">
        <v>789682</v>
      </c>
      <c r="H32" s="344">
        <f t="shared" si="0"/>
        <v>82.25854166666666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2:24" s="76" customFormat="1" ht="30" customHeight="1">
      <c r="B33" s="89" t="s">
        <v>591</v>
      </c>
      <c r="C33" s="93" t="s">
        <v>466</v>
      </c>
      <c r="D33" s="258">
        <v>0</v>
      </c>
      <c r="E33" s="259">
        <v>50000</v>
      </c>
      <c r="F33" s="257">
        <v>50000</v>
      </c>
      <c r="G33" s="257">
        <v>0</v>
      </c>
      <c r="H33" s="344">
        <f t="shared" si="0"/>
        <v>0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2:24" s="85" customFormat="1" ht="30" customHeight="1">
      <c r="B34" s="89" t="s">
        <v>592</v>
      </c>
      <c r="C34" s="94" t="s">
        <v>467</v>
      </c>
      <c r="D34" s="258">
        <v>42619</v>
      </c>
      <c r="E34" s="259">
        <v>50000</v>
      </c>
      <c r="F34" s="257">
        <v>50000</v>
      </c>
      <c r="G34" s="257">
        <v>9990</v>
      </c>
      <c r="H34" s="344">
        <f t="shared" si="0"/>
        <v>19.98</v>
      </c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2:24" s="76" customFormat="1" ht="30" customHeight="1">
      <c r="B35" s="89" t="s">
        <v>593</v>
      </c>
      <c r="C35" s="93" t="s">
        <v>365</v>
      </c>
      <c r="D35" s="258"/>
      <c r="E35" s="259"/>
      <c r="F35" s="257">
        <v>0</v>
      </c>
      <c r="G35" s="257">
        <v>0</v>
      </c>
      <c r="H35" s="344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  <row r="36" spans="2:24" s="76" customFormat="1" ht="30" customHeight="1">
      <c r="B36" s="89" t="s">
        <v>594</v>
      </c>
      <c r="C36" s="93" t="s">
        <v>402</v>
      </c>
      <c r="D36" s="258"/>
      <c r="E36" s="259"/>
      <c r="F36" s="257">
        <v>0</v>
      </c>
      <c r="G36" s="257">
        <v>0</v>
      </c>
      <c r="H36" s="344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</row>
    <row r="37" spans="2:24" s="76" customFormat="1" ht="30" customHeight="1">
      <c r="B37" s="89" t="s">
        <v>434</v>
      </c>
      <c r="C37" s="93" t="s">
        <v>366</v>
      </c>
      <c r="D37" s="258">
        <v>279515</v>
      </c>
      <c r="E37" s="259">
        <v>594000</v>
      </c>
      <c r="F37" s="257">
        <v>594000</v>
      </c>
      <c r="G37" s="257">
        <v>574372</v>
      </c>
      <c r="H37" s="344">
        <f t="shared" si="0"/>
        <v>96.69562289562289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</row>
    <row r="38" spans="2:24" s="76" customFormat="1" ht="30" customHeight="1">
      <c r="B38" s="89" t="s">
        <v>595</v>
      </c>
      <c r="C38" s="93" t="s">
        <v>402</v>
      </c>
      <c r="D38" s="258">
        <v>3</v>
      </c>
      <c r="E38" s="259">
        <v>3</v>
      </c>
      <c r="F38" s="257">
        <v>3</v>
      </c>
      <c r="G38" s="257">
        <v>3</v>
      </c>
      <c r="H38" s="344">
        <f t="shared" si="0"/>
        <v>100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s="76" customFormat="1" ht="30" customHeight="1">
      <c r="B39" s="89" t="s">
        <v>596</v>
      </c>
      <c r="C39" s="93" t="s">
        <v>367</v>
      </c>
      <c r="D39" s="258"/>
      <c r="E39" s="259"/>
      <c r="F39" s="257">
        <v>0</v>
      </c>
      <c r="G39" s="257"/>
      <c r="H39" s="34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</row>
    <row r="40" spans="2:24" s="76" customFormat="1" ht="30" customHeight="1">
      <c r="B40" s="89" t="s">
        <v>597</v>
      </c>
      <c r="C40" s="93" t="s">
        <v>368</v>
      </c>
      <c r="D40" s="258">
        <v>36000</v>
      </c>
      <c r="E40" s="259">
        <v>100000</v>
      </c>
      <c r="F40" s="257">
        <v>100000</v>
      </c>
      <c r="G40" s="257">
        <v>73148</v>
      </c>
      <c r="H40" s="344">
        <f t="shared" si="0"/>
        <v>73.148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2:24" s="76" customFormat="1" ht="30" customHeight="1">
      <c r="B41" s="89" t="s">
        <v>598</v>
      </c>
      <c r="C41" s="93" t="s">
        <v>369</v>
      </c>
      <c r="D41" s="258"/>
      <c r="E41" s="259"/>
      <c r="F41" s="257">
        <v>0</v>
      </c>
      <c r="G41" s="257"/>
      <c r="H41" s="34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2:24" s="76" customFormat="1" ht="30" customHeight="1">
      <c r="B42" s="89" t="s">
        <v>435</v>
      </c>
      <c r="C42" s="93" t="s">
        <v>370</v>
      </c>
      <c r="D42" s="258">
        <v>168720</v>
      </c>
      <c r="E42" s="259">
        <v>1190000</v>
      </c>
      <c r="F42" s="257">
        <v>1190000</v>
      </c>
      <c r="G42" s="257">
        <v>875996</v>
      </c>
      <c r="H42" s="344">
        <f t="shared" si="0"/>
        <v>73.61310924369748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2:24" s="76" customFormat="1" ht="18.75">
      <c r="B43" s="80"/>
      <c r="C43" s="79"/>
      <c r="D43" s="96"/>
      <c r="E43" s="79"/>
      <c r="F43" s="80"/>
      <c r="G43" s="80"/>
      <c r="H43" s="80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2:24" s="76" customFormat="1" ht="18.75">
      <c r="B44" s="80"/>
      <c r="C44" s="79" t="s">
        <v>610</v>
      </c>
      <c r="D44" s="96"/>
      <c r="E44" s="79"/>
      <c r="F44" s="80"/>
      <c r="G44" s="80"/>
      <c r="H44" s="80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2:24" s="76" customFormat="1" ht="27" customHeight="1">
      <c r="B45" s="80"/>
      <c r="C45" s="443" t="s">
        <v>611</v>
      </c>
      <c r="D45" s="443"/>
      <c r="E45" s="443"/>
      <c r="F45" s="443"/>
      <c r="G45" s="80"/>
      <c r="H45" s="80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2:24" ht="15.75">
      <c r="B46" s="7"/>
      <c r="C46" s="8"/>
      <c r="D46" s="57"/>
      <c r="E46" s="8"/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5.75">
      <c r="B47" s="434" t="s">
        <v>951</v>
      </c>
      <c r="C47" s="434"/>
      <c r="D47" s="23"/>
      <c r="E47" s="435" t="s">
        <v>264</v>
      </c>
      <c r="F47" s="435"/>
      <c r="G47" s="435"/>
      <c r="H47" s="435"/>
      <c r="I47" s="13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24" customHeight="1">
      <c r="B48" s="23"/>
      <c r="C48" s="23"/>
      <c r="D48" s="132" t="s">
        <v>210</v>
      </c>
      <c r="F48" s="23"/>
      <c r="G48" s="23"/>
      <c r="H48" s="23"/>
      <c r="I48" s="2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15.75">
      <c r="B49" s="7"/>
      <c r="C49" s="8"/>
      <c r="D49" s="57"/>
      <c r="E49" s="8"/>
      <c r="F49" s="7"/>
      <c r="G49" s="7"/>
      <c r="H49" s="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ht="15.75">
      <c r="B50" s="7"/>
      <c r="C50" s="5"/>
      <c r="D50" s="58"/>
      <c r="E50" s="5"/>
      <c r="F50" s="7"/>
      <c r="G50" s="7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ht="15.75">
      <c r="B51" s="7"/>
      <c r="C51" s="5"/>
      <c r="D51" s="58"/>
      <c r="E51" s="5"/>
      <c r="F51" s="7"/>
      <c r="G51" s="7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15.75">
      <c r="B52" s="7"/>
      <c r="C52" s="5"/>
      <c r="D52" s="58"/>
      <c r="E52" s="5"/>
      <c r="F52" s="7"/>
      <c r="G52" s="7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2:24" ht="15.75">
      <c r="B53" s="7"/>
      <c r="C53" s="9"/>
      <c r="D53" s="59"/>
      <c r="E53" s="9"/>
      <c r="F53" s="7"/>
      <c r="G53" s="7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2:24" ht="15.75">
      <c r="B54" s="7"/>
      <c r="C54" s="9"/>
      <c r="D54" s="59"/>
      <c r="E54" s="9"/>
      <c r="F54" s="7"/>
      <c r="G54" s="7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15.75">
      <c r="B55" s="7"/>
      <c r="C55" s="9"/>
      <c r="D55" s="59"/>
      <c r="E55" s="9"/>
      <c r="F55" s="7"/>
      <c r="G55" s="7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0" ht="15.75">
      <c r="B56" s="7"/>
      <c r="C56" s="9"/>
      <c r="D56" s="59"/>
      <c r="E56" s="9"/>
      <c r="F56" s="7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ht="15.75">
      <c r="B57" s="7"/>
      <c r="C57" s="9"/>
      <c r="D57" s="59"/>
      <c r="E57" s="9"/>
      <c r="F57" s="7"/>
      <c r="G57" s="7"/>
      <c r="H57" s="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 ht="15.75">
      <c r="B58" s="7"/>
      <c r="C58" s="9"/>
      <c r="D58" s="59"/>
      <c r="E58" s="9"/>
      <c r="F58" s="7"/>
      <c r="G58" s="7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5.75">
      <c r="B59" s="7"/>
      <c r="C59" s="5"/>
      <c r="D59" s="58"/>
      <c r="E59" s="5"/>
      <c r="F59" s="7"/>
      <c r="G59" s="7"/>
      <c r="H59" s="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ht="15.75">
      <c r="B60" s="7"/>
      <c r="C60" s="5"/>
      <c r="D60" s="58"/>
      <c r="E60" s="5"/>
      <c r="F60" s="7"/>
      <c r="G60" s="7"/>
      <c r="H60" s="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ht="15.75">
      <c r="B61" s="7"/>
      <c r="C61" s="5"/>
      <c r="D61" s="58"/>
      <c r="E61" s="5"/>
      <c r="F61" s="7"/>
      <c r="G61" s="7"/>
      <c r="H61" s="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ht="15.75">
      <c r="B62" s="7"/>
      <c r="C62" s="9"/>
      <c r="D62" s="59"/>
      <c r="E62" s="9"/>
      <c r="F62" s="7"/>
      <c r="G62" s="7"/>
      <c r="H62" s="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ht="15.75">
      <c r="B63" s="7"/>
      <c r="C63" s="9"/>
      <c r="D63" s="59"/>
      <c r="E63" s="9"/>
      <c r="F63" s="7"/>
      <c r="G63" s="7"/>
      <c r="H63" s="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ht="15.75">
      <c r="B64" s="7"/>
      <c r="C64" s="9"/>
      <c r="D64" s="59"/>
      <c r="E64" s="9"/>
      <c r="F64" s="7"/>
      <c r="G64" s="7"/>
      <c r="H64" s="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ht="15.75">
      <c r="B65" s="7"/>
      <c r="C65" s="9"/>
      <c r="D65" s="59"/>
      <c r="E65" s="9"/>
      <c r="F65" s="7"/>
      <c r="G65" s="7"/>
      <c r="H65" s="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16" ht="15.75">
      <c r="B66" s="5"/>
      <c r="C66" s="5"/>
      <c r="D66" s="5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.75">
      <c r="B67" s="5"/>
      <c r="C67" s="5"/>
      <c r="D67" s="5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.75">
      <c r="B68" s="5"/>
      <c r="C68" s="5"/>
      <c r="D68" s="5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5.75">
      <c r="B69" s="5"/>
      <c r="C69" s="5"/>
      <c r="D69" s="5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5.75">
      <c r="B70" s="5"/>
      <c r="C70" s="5"/>
      <c r="D70" s="5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.75">
      <c r="B71" s="5"/>
      <c r="C71" s="5"/>
      <c r="D71" s="5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5.75">
      <c r="B72" s="5"/>
      <c r="C72" s="5"/>
      <c r="D72" s="5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.75">
      <c r="B73" s="5"/>
      <c r="C73" s="5"/>
      <c r="D73" s="5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.75">
      <c r="B74" s="5"/>
      <c r="C74" s="5"/>
      <c r="D74" s="5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.75">
      <c r="B75" s="5"/>
      <c r="C75" s="5"/>
      <c r="D75" s="5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.75">
      <c r="B76" s="5"/>
      <c r="C76" s="5"/>
      <c r="D76" s="5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.75">
      <c r="B77" s="5"/>
      <c r="C77" s="5"/>
      <c r="D77" s="5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.75">
      <c r="B78" s="5"/>
      <c r="C78" s="5"/>
      <c r="D78" s="5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.75">
      <c r="B79" s="5"/>
      <c r="C79" s="5"/>
      <c r="D79" s="5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.75">
      <c r="B80" s="5"/>
      <c r="C80" s="5"/>
      <c r="D80" s="5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5.75">
      <c r="B81" s="5"/>
      <c r="C81" s="5"/>
      <c r="D81" s="5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.75">
      <c r="B82" s="5"/>
      <c r="C82" s="5"/>
      <c r="D82" s="5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.75">
      <c r="B83" s="5"/>
      <c r="C83" s="5"/>
      <c r="D83" s="5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5.75">
      <c r="B84" s="5"/>
      <c r="C84" s="5"/>
      <c r="D84" s="5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.75">
      <c r="B85" s="5"/>
      <c r="C85" s="5"/>
      <c r="D85" s="5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.75">
      <c r="B86" s="5"/>
      <c r="C86" s="5"/>
      <c r="D86" s="5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5.75">
      <c r="B87" s="5"/>
      <c r="C87" s="5"/>
      <c r="D87" s="5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5.75">
      <c r="B88" s="5"/>
      <c r="C88" s="5"/>
      <c r="D88" s="5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5.75">
      <c r="B89" s="5"/>
      <c r="C89" s="5"/>
      <c r="D89" s="5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5.75">
      <c r="B90" s="5"/>
      <c r="C90" s="5"/>
      <c r="D90" s="5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5.75">
      <c r="B91" s="5"/>
      <c r="C91" s="5"/>
      <c r="D91" s="5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5.75">
      <c r="B92" s="5"/>
      <c r="C92" s="5"/>
      <c r="D92" s="5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5.75">
      <c r="B93" s="5"/>
      <c r="C93" s="5"/>
      <c r="D93" s="5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5.75">
      <c r="B94" s="5"/>
      <c r="C94" s="5"/>
      <c r="D94" s="5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5.75">
      <c r="B95" s="5"/>
      <c r="C95" s="5"/>
      <c r="D95" s="5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5.75">
      <c r="B96" s="5"/>
      <c r="C96" s="5"/>
      <c r="D96" s="5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5.75">
      <c r="B97" s="5"/>
      <c r="C97" s="5"/>
      <c r="D97" s="5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5.75">
      <c r="B98" s="5"/>
      <c r="C98" s="5"/>
      <c r="D98" s="5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5.75">
      <c r="B99" s="5"/>
      <c r="C99" s="5"/>
      <c r="D99" s="5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5.75">
      <c r="B100" s="5"/>
      <c r="C100" s="5"/>
      <c r="D100" s="5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5.75">
      <c r="B101" s="5"/>
      <c r="C101" s="5"/>
      <c r="D101" s="5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</sheetData>
  <sheetProtection/>
  <mergeCells count="22"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  <mergeCell ref="O10:O11"/>
    <mergeCell ref="T10:T11"/>
    <mergeCell ref="P10:P11"/>
    <mergeCell ref="Q10:Q11"/>
    <mergeCell ref="R10:R11"/>
    <mergeCell ref="S10:S11"/>
    <mergeCell ref="M10:M11"/>
    <mergeCell ref="N10:N11"/>
    <mergeCell ref="I10:I11"/>
    <mergeCell ref="J10:J11"/>
    <mergeCell ref="K10:K11"/>
    <mergeCell ref="L10:L11"/>
  </mergeCells>
  <printOptions/>
  <pageMargins left="0.31496062992125984" right="0.11811023622047244" top="0.3543307086614173" bottom="0.3543307086614173" header="0.31496062992125984" footer="0.31496062992125984"/>
  <pageSetup fitToHeight="1" fitToWidth="1" orientation="portrait" paperSize="9" scale="52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">
      <selection activeCell="B2" sqref="B2:G30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0.7109375" style="2" customWidth="1"/>
    <col min="4" max="4" width="41.7109375" style="2" bestFit="1" customWidth="1"/>
    <col min="5" max="5" width="43.57421875" style="2" bestFit="1" customWidth="1"/>
    <col min="6" max="6" width="35.00390625" style="5" customWidth="1"/>
    <col min="7" max="7" width="14.7109375" style="5" customWidth="1"/>
    <col min="8" max="8" width="15.8515625" style="5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F2" s="17" t="s">
        <v>240</v>
      </c>
    </row>
    <row r="3" spans="2:8" s="13" customFormat="1" ht="15.75">
      <c r="B3" s="13" t="s">
        <v>867</v>
      </c>
      <c r="F3" s="52"/>
      <c r="G3" s="52"/>
      <c r="H3" s="52"/>
    </row>
    <row r="4" spans="2:8" s="13" customFormat="1" ht="15.75">
      <c r="B4" s="13" t="s">
        <v>868</v>
      </c>
      <c r="F4" s="52"/>
      <c r="G4" s="52"/>
      <c r="H4" s="52"/>
    </row>
    <row r="7" spans="2:8" ht="18.75">
      <c r="B7" s="452" t="s">
        <v>393</v>
      </c>
      <c r="C7" s="452"/>
      <c r="D7" s="452"/>
      <c r="E7" s="452"/>
      <c r="F7" s="53"/>
      <c r="G7" s="53"/>
      <c r="H7" s="53"/>
    </row>
    <row r="8" spans="3:7" ht="16.5" customHeight="1">
      <c r="C8" s="20"/>
      <c r="D8" s="20"/>
      <c r="E8" s="20"/>
      <c r="F8" s="20"/>
      <c r="G8" s="19"/>
    </row>
    <row r="9" spans="2:18" ht="25.5" customHeight="1">
      <c r="B9" s="453" t="s">
        <v>343</v>
      </c>
      <c r="C9" s="453" t="s">
        <v>607</v>
      </c>
      <c r="D9" s="454" t="s">
        <v>554</v>
      </c>
      <c r="E9" s="454" t="s">
        <v>553</v>
      </c>
      <c r="F9" s="455" t="s">
        <v>248</v>
      </c>
      <c r="G9" s="51"/>
      <c r="H9" s="51"/>
      <c r="I9" s="441"/>
      <c r="J9" s="442"/>
      <c r="K9" s="441"/>
      <c r="L9" s="442"/>
      <c r="M9" s="441"/>
      <c r="N9" s="442"/>
      <c r="O9" s="441"/>
      <c r="P9" s="442"/>
      <c r="Q9" s="442"/>
      <c r="R9" s="442"/>
    </row>
    <row r="10" spans="2:18" ht="36.75" customHeight="1">
      <c r="B10" s="453"/>
      <c r="C10" s="453"/>
      <c r="D10" s="427"/>
      <c r="E10" s="427"/>
      <c r="F10" s="455"/>
      <c r="G10" s="50"/>
      <c r="H10" s="51"/>
      <c r="I10" s="441"/>
      <c r="J10" s="441"/>
      <c r="K10" s="441"/>
      <c r="L10" s="441"/>
      <c r="M10" s="441"/>
      <c r="N10" s="442"/>
      <c r="O10" s="441"/>
      <c r="P10" s="442"/>
      <c r="Q10" s="442"/>
      <c r="R10" s="442"/>
    </row>
    <row r="11" spans="2:18" s="76" customFormat="1" ht="36.75" customHeight="1">
      <c r="B11" s="70"/>
      <c r="C11" s="69" t="s">
        <v>962</v>
      </c>
      <c r="D11" s="365">
        <v>36</v>
      </c>
      <c r="E11" s="365">
        <v>1</v>
      </c>
      <c r="F11" s="365">
        <v>3</v>
      </c>
      <c r="G11" s="98"/>
      <c r="H11" s="98"/>
      <c r="I11" s="99"/>
      <c r="J11" s="99"/>
      <c r="K11" s="99"/>
      <c r="L11" s="99"/>
      <c r="M11" s="99"/>
      <c r="N11" s="80"/>
      <c r="O11" s="99"/>
      <c r="P11" s="80"/>
      <c r="Q11" s="80"/>
      <c r="R11" s="80"/>
    </row>
    <row r="12" spans="2:18" s="76" customFormat="1" ht="18.75">
      <c r="B12" s="84" t="s">
        <v>414</v>
      </c>
      <c r="C12" s="100" t="s">
        <v>371</v>
      </c>
      <c r="D12" s="366"/>
      <c r="E12" s="367"/>
      <c r="F12" s="36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2:18" s="76" customFormat="1" ht="37.5">
      <c r="B13" s="84" t="s">
        <v>415</v>
      </c>
      <c r="C13" s="74" t="s">
        <v>961</v>
      </c>
      <c r="D13" s="366">
        <v>1</v>
      </c>
      <c r="E13" s="367"/>
      <c r="F13" s="36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2:18" s="76" customFormat="1" ht="18.75">
      <c r="B14" s="84" t="s">
        <v>416</v>
      </c>
      <c r="C14" s="101"/>
      <c r="D14" s="367"/>
      <c r="E14" s="367"/>
      <c r="F14" s="36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2:18" s="76" customFormat="1" ht="18.75">
      <c r="B15" s="84" t="s">
        <v>417</v>
      </c>
      <c r="C15" s="101"/>
      <c r="D15" s="367"/>
      <c r="E15" s="367"/>
      <c r="F15" s="36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2:18" s="76" customFormat="1" ht="18.75">
      <c r="B16" s="84" t="s">
        <v>418</v>
      </c>
      <c r="C16" s="101"/>
      <c r="D16" s="367"/>
      <c r="E16" s="367"/>
      <c r="F16" s="36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2:18" s="76" customFormat="1" ht="13.5" customHeight="1">
      <c r="B17" s="73"/>
      <c r="C17" s="101"/>
      <c r="D17" s="367"/>
      <c r="E17" s="367"/>
      <c r="F17" s="36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2:18" s="76" customFormat="1" ht="18.75">
      <c r="B18" s="84" t="s">
        <v>419</v>
      </c>
      <c r="C18" s="100" t="s">
        <v>372</v>
      </c>
      <c r="D18" s="366"/>
      <c r="E18" s="367"/>
      <c r="F18" s="36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2:18" s="76" customFormat="1" ht="56.25">
      <c r="B19" s="84" t="s">
        <v>420</v>
      </c>
      <c r="C19" s="74" t="s">
        <v>869</v>
      </c>
      <c r="D19" s="367"/>
      <c r="E19" s="367"/>
      <c r="F19" s="36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2:18" s="76" customFormat="1" ht="18.75">
      <c r="B20" s="84" t="s">
        <v>421</v>
      </c>
      <c r="C20" s="74"/>
      <c r="D20" s="367"/>
      <c r="E20" s="367"/>
      <c r="F20" s="36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2:18" s="76" customFormat="1" ht="18.75">
      <c r="B21" s="84" t="s">
        <v>422</v>
      </c>
      <c r="C21" s="74"/>
      <c r="D21" s="367"/>
      <c r="E21" s="367"/>
      <c r="F21" s="36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2:18" s="49" customFormat="1" ht="36.75" customHeight="1">
      <c r="B22" s="102"/>
      <c r="C22" s="100" t="s">
        <v>946</v>
      </c>
      <c r="D22" s="368">
        <v>35</v>
      </c>
      <c r="E22" s="368">
        <v>1</v>
      </c>
      <c r="F22" s="368">
        <v>3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2:18" s="76" customFormat="1" ht="18.75">
      <c r="B23" s="104"/>
      <c r="C23" s="105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6:18" s="76" customFormat="1" ht="18.75"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3:18" s="76" customFormat="1" ht="18.75">
      <c r="C25" s="76" t="s">
        <v>498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3:18" s="76" customFormat="1" ht="18.75">
      <c r="C26" s="76" t="s">
        <v>499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6:18" s="76" customFormat="1" ht="18.75"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6:18" s="76" customFormat="1" ht="18.75" customHeight="1"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2:18" s="76" customFormat="1" ht="18.75">
      <c r="B29" s="76" t="s">
        <v>907</v>
      </c>
      <c r="C29" s="377">
        <v>42762</v>
      </c>
      <c r="E29" s="451" t="s">
        <v>265</v>
      </c>
      <c r="F29" s="451"/>
      <c r="G29" s="451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2:18" ht="18.75">
      <c r="B30" s="76"/>
      <c r="D30" s="78" t="s">
        <v>409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3" ht="15.75">
      <c r="K33" s="2" t="s">
        <v>270</v>
      </c>
    </row>
  </sheetData>
  <sheetProtection/>
  <mergeCells count="17">
    <mergeCell ref="E29:G29"/>
    <mergeCell ref="B7:E7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B2" sqref="B2:R36"/>
    </sheetView>
  </sheetViews>
  <sheetFormatPr defaultColWidth="9.140625" defaultRowHeight="12.75"/>
  <cols>
    <col min="1" max="2" width="9.140625" style="2" customWidth="1"/>
    <col min="3" max="3" width="51.8515625" style="2" customWidth="1"/>
    <col min="4" max="4" width="11.00390625" style="2" customWidth="1"/>
    <col min="5" max="6" width="10.140625" style="2" customWidth="1"/>
    <col min="7" max="7" width="11.421875" style="2" customWidth="1"/>
    <col min="8" max="10" width="9.8515625" style="2" bestFit="1" customWidth="1"/>
    <col min="11" max="11" width="10.140625" style="2" customWidth="1"/>
    <col min="12" max="12" width="10.8515625" style="2" customWidth="1"/>
    <col min="13" max="13" width="10.28125" style="2" customWidth="1"/>
    <col min="14" max="16" width="9.8515625" style="2" bestFit="1" customWidth="1"/>
    <col min="17" max="17" width="22.28125" style="2" customWidth="1"/>
    <col min="18" max="18" width="13.140625" style="5" customWidth="1"/>
    <col min="19" max="16384" width="9.140625" style="2" customWidth="1"/>
  </cols>
  <sheetData>
    <row r="2" spans="2:17" ht="15.75">
      <c r="B2" s="1" t="s">
        <v>888</v>
      </c>
      <c r="Q2" s="17" t="s">
        <v>239</v>
      </c>
    </row>
    <row r="3" ht="15.75">
      <c r="B3" s="1" t="s">
        <v>868</v>
      </c>
    </row>
    <row r="4" ht="15.75">
      <c r="E4" s="10"/>
    </row>
    <row r="5" spans="2:17" ht="15.75">
      <c r="B5" s="459" t="s">
        <v>403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</row>
    <row r="6" spans="5:12" ht="15.75">
      <c r="E6" s="11"/>
      <c r="F6" s="11"/>
      <c r="G6" s="11"/>
      <c r="H6" s="11"/>
      <c r="I6" s="11"/>
      <c r="J6" s="11"/>
      <c r="K6" s="11"/>
      <c r="L6" s="11"/>
    </row>
    <row r="7" spans="3:18" ht="15.75"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</row>
    <row r="8" spans="3:18" ht="15.75"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ht="15.75">
      <c r="E9" s="11"/>
    </row>
    <row r="10" spans="2:18" ht="15.75">
      <c r="B10" s="460" t="s">
        <v>342</v>
      </c>
      <c r="C10" s="457" t="s">
        <v>339</v>
      </c>
      <c r="D10" s="463" t="s">
        <v>404</v>
      </c>
      <c r="E10" s="457" t="s">
        <v>357</v>
      </c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14" t="s">
        <v>340</v>
      </c>
      <c r="R10" s="16"/>
    </row>
    <row r="11" spans="2:17" ht="16.5" customHeight="1">
      <c r="B11" s="461"/>
      <c r="C11" s="457"/>
      <c r="D11" s="463"/>
      <c r="E11" s="458" t="s">
        <v>345</v>
      </c>
      <c r="F11" s="458" t="s">
        <v>346</v>
      </c>
      <c r="G11" s="458" t="s">
        <v>347</v>
      </c>
      <c r="H11" s="458" t="s">
        <v>348</v>
      </c>
      <c r="I11" s="458" t="s">
        <v>349</v>
      </c>
      <c r="J11" s="458" t="s">
        <v>350</v>
      </c>
      <c r="K11" s="458" t="s">
        <v>351</v>
      </c>
      <c r="L11" s="458" t="s">
        <v>352</v>
      </c>
      <c r="M11" s="458" t="s">
        <v>353</v>
      </c>
      <c r="N11" s="458" t="s">
        <v>354</v>
      </c>
      <c r="O11" s="458" t="s">
        <v>355</v>
      </c>
      <c r="P11" s="458" t="s">
        <v>356</v>
      </c>
      <c r="Q11" s="14" t="s">
        <v>358</v>
      </c>
    </row>
    <row r="12" spans="2:17" ht="32.25" customHeight="1">
      <c r="B12" s="462"/>
      <c r="C12" s="457"/>
      <c r="D12" s="463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14" t="s">
        <v>405</v>
      </c>
    </row>
    <row r="13" spans="2:17" ht="15.75">
      <c r="B13" s="41" t="s">
        <v>414</v>
      </c>
      <c r="C13" s="15" t="s">
        <v>283</v>
      </c>
      <c r="D13" s="260">
        <v>39.77</v>
      </c>
      <c r="E13" s="260">
        <v>39.77</v>
      </c>
      <c r="F13" s="260">
        <v>39.77</v>
      </c>
      <c r="G13" s="260">
        <v>39.77</v>
      </c>
      <c r="H13" s="260">
        <v>34.91</v>
      </c>
      <c r="I13" s="260">
        <v>34.91</v>
      </c>
      <c r="J13" s="260">
        <v>33.58</v>
      </c>
      <c r="K13" s="260">
        <v>33.58</v>
      </c>
      <c r="L13" s="260">
        <v>33.58</v>
      </c>
      <c r="M13" s="260">
        <v>33.58</v>
      </c>
      <c r="N13" s="260">
        <v>33.58</v>
      </c>
      <c r="O13" s="260">
        <v>33.58</v>
      </c>
      <c r="P13" s="260">
        <v>33.58</v>
      </c>
      <c r="Q13" s="370">
        <f>P13/D13</f>
        <v>0.8443550414885591</v>
      </c>
    </row>
    <row r="14" spans="2:17" ht="15.75">
      <c r="B14" s="41" t="s">
        <v>415</v>
      </c>
      <c r="C14" s="15" t="s">
        <v>284</v>
      </c>
      <c r="D14" s="260">
        <v>39.77</v>
      </c>
      <c r="E14" s="260">
        <v>39.77</v>
      </c>
      <c r="F14" s="260">
        <v>39.77</v>
      </c>
      <c r="G14" s="260">
        <v>39.77</v>
      </c>
      <c r="H14" s="260">
        <v>34.91</v>
      </c>
      <c r="I14" s="260">
        <v>34.91</v>
      </c>
      <c r="J14" s="260">
        <v>33.58</v>
      </c>
      <c r="K14" s="260">
        <v>33.58</v>
      </c>
      <c r="L14" s="260">
        <v>33.58</v>
      </c>
      <c r="M14" s="260">
        <v>33.58</v>
      </c>
      <c r="N14" s="260">
        <v>33.58</v>
      </c>
      <c r="O14" s="260">
        <v>33.58</v>
      </c>
      <c r="P14" s="260">
        <v>33.58</v>
      </c>
      <c r="Q14" s="370">
        <f aca="true" t="shared" si="0" ref="Q14:Q30">P14/D14</f>
        <v>0.8443550414885591</v>
      </c>
    </row>
    <row r="15" spans="2:17" ht="15.75">
      <c r="B15" s="41" t="s">
        <v>416</v>
      </c>
      <c r="C15" s="15" t="s">
        <v>285</v>
      </c>
      <c r="D15" s="14">
        <v>37.28</v>
      </c>
      <c r="E15" s="14">
        <v>37.28</v>
      </c>
      <c r="F15" s="14">
        <v>37.28</v>
      </c>
      <c r="G15" s="14">
        <v>37.28</v>
      </c>
      <c r="H15" s="260">
        <v>32.42</v>
      </c>
      <c r="I15" s="260">
        <v>32.42</v>
      </c>
      <c r="J15" s="260">
        <v>31.09</v>
      </c>
      <c r="K15" s="260">
        <v>31.09</v>
      </c>
      <c r="L15" s="260">
        <v>31.09</v>
      </c>
      <c r="M15" s="260">
        <v>31.09</v>
      </c>
      <c r="N15" s="260">
        <v>31.09</v>
      </c>
      <c r="O15" s="260">
        <v>31.09</v>
      </c>
      <c r="P15" s="260">
        <v>31.09</v>
      </c>
      <c r="Q15" s="370">
        <f t="shared" si="0"/>
        <v>0.8339592274678111</v>
      </c>
    </row>
    <row r="16" spans="2:18" ht="15.75">
      <c r="B16" s="41" t="s">
        <v>417</v>
      </c>
      <c r="C16" s="15" t="s">
        <v>286</v>
      </c>
      <c r="D16" s="14">
        <v>37.28</v>
      </c>
      <c r="E16" s="14">
        <v>37.28</v>
      </c>
      <c r="F16" s="14">
        <v>37.28</v>
      </c>
      <c r="G16" s="14">
        <v>37.28</v>
      </c>
      <c r="H16" s="260">
        <v>32.42</v>
      </c>
      <c r="I16" s="260">
        <v>32.42</v>
      </c>
      <c r="J16" s="260">
        <v>31.09</v>
      </c>
      <c r="K16" s="260">
        <v>31.09</v>
      </c>
      <c r="L16" s="260">
        <v>31.09</v>
      </c>
      <c r="M16" s="260">
        <v>31.09</v>
      </c>
      <c r="N16" s="260">
        <v>31.09</v>
      </c>
      <c r="O16" s="260">
        <v>31.09</v>
      </c>
      <c r="P16" s="260">
        <v>31.09</v>
      </c>
      <c r="Q16" s="370">
        <f t="shared" si="0"/>
        <v>0.8339592274678111</v>
      </c>
      <c r="R16" s="19"/>
    </row>
    <row r="17" spans="2:17" ht="15.75">
      <c r="B17" s="41" t="s">
        <v>418</v>
      </c>
      <c r="C17" s="15" t="s">
        <v>287</v>
      </c>
      <c r="D17" s="14">
        <v>37.28</v>
      </c>
      <c r="E17" s="14">
        <v>37.28</v>
      </c>
      <c r="F17" s="14">
        <v>37.28</v>
      </c>
      <c r="G17" s="14">
        <v>37.28</v>
      </c>
      <c r="H17" s="260">
        <v>32.42</v>
      </c>
      <c r="I17" s="260">
        <v>32.42</v>
      </c>
      <c r="J17" s="260">
        <v>31.09</v>
      </c>
      <c r="K17" s="260">
        <v>31.09</v>
      </c>
      <c r="L17" s="260">
        <v>31.09</v>
      </c>
      <c r="M17" s="260">
        <v>31.09</v>
      </c>
      <c r="N17" s="260">
        <v>31.09</v>
      </c>
      <c r="O17" s="260">
        <v>31.09</v>
      </c>
      <c r="P17" s="260">
        <v>31.09</v>
      </c>
      <c r="Q17" s="370">
        <f t="shared" si="0"/>
        <v>0.8339592274678111</v>
      </c>
    </row>
    <row r="18" spans="2:17" ht="15.75">
      <c r="B18" s="41" t="s">
        <v>419</v>
      </c>
      <c r="C18" s="15" t="s">
        <v>288</v>
      </c>
      <c r="D18" s="14">
        <v>36.72</v>
      </c>
      <c r="E18" s="14">
        <v>36.72</v>
      </c>
      <c r="F18" s="14">
        <v>36.72</v>
      </c>
      <c r="G18" s="14">
        <v>36.72</v>
      </c>
      <c r="H18" s="260">
        <v>31.86</v>
      </c>
      <c r="I18" s="260">
        <v>31.86</v>
      </c>
      <c r="J18" s="260">
        <v>30.53</v>
      </c>
      <c r="K18" s="260">
        <v>30.53</v>
      </c>
      <c r="L18" s="260">
        <v>30.53</v>
      </c>
      <c r="M18" s="260">
        <v>30.53</v>
      </c>
      <c r="N18" s="260">
        <v>30.53</v>
      </c>
      <c r="O18" s="260">
        <v>30.53</v>
      </c>
      <c r="P18" s="260">
        <v>30.53</v>
      </c>
      <c r="Q18" s="370">
        <f t="shared" si="0"/>
        <v>0.8314270152505447</v>
      </c>
    </row>
    <row r="19" spans="2:17" ht="15.75">
      <c r="B19" s="41" t="s">
        <v>420</v>
      </c>
      <c r="C19" s="15" t="s">
        <v>289</v>
      </c>
      <c r="D19" s="14">
        <v>36.72</v>
      </c>
      <c r="E19" s="14">
        <v>36.72</v>
      </c>
      <c r="F19" s="14">
        <v>36.72</v>
      </c>
      <c r="G19" s="14">
        <v>36.72</v>
      </c>
      <c r="H19" s="260">
        <v>31.86</v>
      </c>
      <c r="I19" s="260">
        <v>31.86</v>
      </c>
      <c r="J19" s="260">
        <v>30.53</v>
      </c>
      <c r="K19" s="260">
        <v>30.53</v>
      </c>
      <c r="L19" s="260">
        <v>30.53</v>
      </c>
      <c r="M19" s="260">
        <v>30.53</v>
      </c>
      <c r="N19" s="260">
        <v>30.53</v>
      </c>
      <c r="O19" s="260">
        <v>30.53</v>
      </c>
      <c r="P19" s="260">
        <v>30.53</v>
      </c>
      <c r="Q19" s="370">
        <f t="shared" si="0"/>
        <v>0.8314270152505447</v>
      </c>
    </row>
    <row r="20" spans="2:17" ht="15.75">
      <c r="B20" s="41" t="s">
        <v>421</v>
      </c>
      <c r="C20" s="15" t="s">
        <v>290</v>
      </c>
      <c r="D20" s="14">
        <v>36.72</v>
      </c>
      <c r="E20" s="14">
        <v>36.72</v>
      </c>
      <c r="F20" s="14">
        <v>36.72</v>
      </c>
      <c r="G20" s="14">
        <v>36.72</v>
      </c>
      <c r="H20" s="260">
        <v>31.86</v>
      </c>
      <c r="I20" s="260">
        <v>31.86</v>
      </c>
      <c r="J20" s="260">
        <v>30.53</v>
      </c>
      <c r="K20" s="260">
        <v>30.53</v>
      </c>
      <c r="L20" s="260">
        <v>30.53</v>
      </c>
      <c r="M20" s="260">
        <v>30.53</v>
      </c>
      <c r="N20" s="260">
        <v>30.53</v>
      </c>
      <c r="O20" s="260">
        <v>30.53</v>
      </c>
      <c r="P20" s="260">
        <v>30.53</v>
      </c>
      <c r="Q20" s="370">
        <f t="shared" si="0"/>
        <v>0.8314270152505447</v>
      </c>
    </row>
    <row r="21" spans="2:17" ht="15.75">
      <c r="B21" s="41" t="s">
        <v>422</v>
      </c>
      <c r="C21" s="15" t="s">
        <v>291</v>
      </c>
      <c r="D21" s="14">
        <v>126.53</v>
      </c>
      <c r="E21" s="14">
        <v>126.53</v>
      </c>
      <c r="F21" s="14">
        <v>126.53</v>
      </c>
      <c r="G21" s="14">
        <v>126.53</v>
      </c>
      <c r="H21" s="260">
        <v>126.53</v>
      </c>
      <c r="I21" s="260">
        <v>126.53</v>
      </c>
      <c r="J21" s="260">
        <v>126.53</v>
      </c>
      <c r="K21" s="260">
        <v>126.53</v>
      </c>
      <c r="L21" s="260">
        <v>126.53</v>
      </c>
      <c r="M21" s="260">
        <v>126.53</v>
      </c>
      <c r="N21" s="260">
        <v>126.53</v>
      </c>
      <c r="O21" s="260">
        <v>126.53</v>
      </c>
      <c r="P21" s="260">
        <v>126.53</v>
      </c>
      <c r="Q21" s="370">
        <f t="shared" si="0"/>
        <v>1</v>
      </c>
    </row>
    <row r="22" spans="2:17" ht="15.75">
      <c r="B22" s="41" t="s">
        <v>423</v>
      </c>
      <c r="C22" s="15" t="s">
        <v>292</v>
      </c>
      <c r="D22" s="14">
        <v>153.64</v>
      </c>
      <c r="E22" s="14">
        <v>153.64</v>
      </c>
      <c r="F22" s="14">
        <v>153.64</v>
      </c>
      <c r="G22" s="14">
        <v>153.64</v>
      </c>
      <c r="H22" s="260">
        <v>153.64</v>
      </c>
      <c r="I22" s="260">
        <v>153.64</v>
      </c>
      <c r="J22" s="260">
        <v>153.64</v>
      </c>
      <c r="K22" s="260">
        <v>153.64</v>
      </c>
      <c r="L22" s="260">
        <v>153.64</v>
      </c>
      <c r="M22" s="260">
        <v>153.64</v>
      </c>
      <c r="N22" s="260">
        <v>153.64</v>
      </c>
      <c r="O22" s="260">
        <v>153.64</v>
      </c>
      <c r="P22" s="260">
        <v>153.64</v>
      </c>
      <c r="Q22" s="370">
        <f t="shared" si="0"/>
        <v>1</v>
      </c>
    </row>
    <row r="23" spans="2:17" ht="15.75">
      <c r="B23" s="41" t="s">
        <v>424</v>
      </c>
      <c r="C23" s="15" t="s">
        <v>293</v>
      </c>
      <c r="D23" s="14">
        <v>180.75</v>
      </c>
      <c r="E23" s="14">
        <v>180.75</v>
      </c>
      <c r="F23" s="14">
        <v>180.75</v>
      </c>
      <c r="G23" s="14">
        <v>180.75</v>
      </c>
      <c r="H23" s="260">
        <v>180.75</v>
      </c>
      <c r="I23" s="260">
        <v>180.75</v>
      </c>
      <c r="J23" s="260">
        <v>180.75</v>
      </c>
      <c r="K23" s="260">
        <v>180.75</v>
      </c>
      <c r="L23" s="260">
        <v>180.75</v>
      </c>
      <c r="M23" s="260">
        <v>180.75</v>
      </c>
      <c r="N23" s="260">
        <v>180.75</v>
      </c>
      <c r="O23" s="260">
        <v>180.75</v>
      </c>
      <c r="P23" s="260">
        <v>180.75</v>
      </c>
      <c r="Q23" s="370">
        <f t="shared" si="0"/>
        <v>1</v>
      </c>
    </row>
    <row r="24" spans="2:17" ht="15.75">
      <c r="B24" s="41" t="s">
        <v>425</v>
      </c>
      <c r="C24" s="15" t="s">
        <v>294</v>
      </c>
      <c r="D24" s="14">
        <v>112.43</v>
      </c>
      <c r="E24" s="14">
        <v>112.43</v>
      </c>
      <c r="F24" s="14">
        <v>112.43</v>
      </c>
      <c r="G24" s="14">
        <v>112.43</v>
      </c>
      <c r="H24" s="260">
        <v>112.43</v>
      </c>
      <c r="I24" s="260">
        <v>112.43</v>
      </c>
      <c r="J24" s="260">
        <v>112.43</v>
      </c>
      <c r="K24" s="260">
        <v>112.43</v>
      </c>
      <c r="L24" s="260">
        <v>112.43</v>
      </c>
      <c r="M24" s="260">
        <v>112.43</v>
      </c>
      <c r="N24" s="260">
        <v>112.43</v>
      </c>
      <c r="O24" s="260">
        <v>112.43</v>
      </c>
      <c r="P24" s="260">
        <v>112.43</v>
      </c>
      <c r="Q24" s="370">
        <f t="shared" si="0"/>
        <v>1</v>
      </c>
    </row>
    <row r="25" spans="2:17" ht="15.75">
      <c r="B25" s="41" t="s">
        <v>426</v>
      </c>
      <c r="C25" s="15" t="s">
        <v>295</v>
      </c>
      <c r="D25" s="14">
        <v>136.52</v>
      </c>
      <c r="E25" s="14">
        <v>136.52</v>
      </c>
      <c r="F25" s="14">
        <v>136.52</v>
      </c>
      <c r="G25" s="14">
        <v>136.52</v>
      </c>
      <c r="H25" s="260">
        <v>136.52</v>
      </c>
      <c r="I25" s="260">
        <v>136.52</v>
      </c>
      <c r="J25" s="260">
        <v>136.52</v>
      </c>
      <c r="K25" s="260">
        <v>136.52</v>
      </c>
      <c r="L25" s="260">
        <v>136.52</v>
      </c>
      <c r="M25" s="260">
        <v>136.52</v>
      </c>
      <c r="N25" s="260">
        <v>136.52</v>
      </c>
      <c r="O25" s="260">
        <v>136.52</v>
      </c>
      <c r="P25" s="260">
        <v>136.52</v>
      </c>
      <c r="Q25" s="370">
        <f t="shared" si="0"/>
        <v>1</v>
      </c>
    </row>
    <row r="26" spans="2:17" ht="15.75">
      <c r="B26" s="41" t="s">
        <v>427</v>
      </c>
      <c r="C26" s="15" t="s">
        <v>296</v>
      </c>
      <c r="D26" s="14">
        <v>160.62</v>
      </c>
      <c r="E26" s="14">
        <v>160.62</v>
      </c>
      <c r="F26" s="14">
        <v>160.62</v>
      </c>
      <c r="G26" s="14">
        <v>160.62</v>
      </c>
      <c r="H26" s="260">
        <v>160.62</v>
      </c>
      <c r="I26" s="260">
        <v>160.62</v>
      </c>
      <c r="J26" s="260">
        <v>160.62</v>
      </c>
      <c r="K26" s="260">
        <v>160.62</v>
      </c>
      <c r="L26" s="260">
        <v>160.62</v>
      </c>
      <c r="M26" s="260">
        <v>160.62</v>
      </c>
      <c r="N26" s="260">
        <v>160.62</v>
      </c>
      <c r="O26" s="260">
        <v>160.62</v>
      </c>
      <c r="P26" s="260">
        <v>160.62</v>
      </c>
      <c r="Q26" s="370">
        <f t="shared" si="0"/>
        <v>1</v>
      </c>
    </row>
    <row r="27" spans="2:17" ht="15.75">
      <c r="B27" s="41" t="s">
        <v>428</v>
      </c>
      <c r="C27" s="15" t="s">
        <v>327</v>
      </c>
      <c r="D27" s="14">
        <v>1121.53</v>
      </c>
      <c r="E27" s="14">
        <v>1121.53</v>
      </c>
      <c r="F27" s="14">
        <v>1121.53</v>
      </c>
      <c r="G27" s="14">
        <v>1121.53</v>
      </c>
      <c r="H27" s="260">
        <v>1121.53</v>
      </c>
      <c r="I27" s="260">
        <v>1121.53</v>
      </c>
      <c r="J27" s="260">
        <v>1121.53</v>
      </c>
      <c r="K27" s="260">
        <v>1121.53</v>
      </c>
      <c r="L27" s="260">
        <v>1121.53</v>
      </c>
      <c r="M27" s="260">
        <v>1121.53</v>
      </c>
      <c r="N27" s="260">
        <v>1121.53</v>
      </c>
      <c r="O27" s="260">
        <v>1121.53</v>
      </c>
      <c r="P27" s="260">
        <v>1121.53</v>
      </c>
      <c r="Q27" s="370">
        <f t="shared" si="0"/>
        <v>1</v>
      </c>
    </row>
    <row r="28" spans="2:17" ht="15.75">
      <c r="B28" s="41" t="s">
        <v>279</v>
      </c>
      <c r="C28" s="15" t="s">
        <v>328</v>
      </c>
      <c r="D28" s="260">
        <v>11215.26</v>
      </c>
      <c r="E28" s="260">
        <v>11215.26</v>
      </c>
      <c r="F28" s="260">
        <v>11215.26</v>
      </c>
      <c r="G28" s="260">
        <v>11215.26</v>
      </c>
      <c r="H28" s="260">
        <v>11215.26</v>
      </c>
      <c r="I28" s="260">
        <v>11215.26</v>
      </c>
      <c r="J28" s="260">
        <v>11215.26</v>
      </c>
      <c r="K28" s="260">
        <v>11215.26</v>
      </c>
      <c r="L28" s="260">
        <v>11215.26</v>
      </c>
      <c r="M28" s="260">
        <v>11215.26</v>
      </c>
      <c r="N28" s="260">
        <v>11215.26</v>
      </c>
      <c r="O28" s="260">
        <v>11215.26</v>
      </c>
      <c r="P28" s="260">
        <v>11215.26</v>
      </c>
      <c r="Q28" s="370">
        <f t="shared" si="0"/>
        <v>1</v>
      </c>
    </row>
    <row r="29" spans="2:17" ht="15.75">
      <c r="B29" s="41" t="s">
        <v>280</v>
      </c>
      <c r="C29" s="15" t="s">
        <v>329</v>
      </c>
      <c r="D29" s="14">
        <v>39.43</v>
      </c>
      <c r="E29" s="14">
        <v>38.27</v>
      </c>
      <c r="F29" s="260">
        <v>37.98</v>
      </c>
      <c r="G29" s="14">
        <v>36.71</v>
      </c>
      <c r="H29" s="260">
        <v>37.25</v>
      </c>
      <c r="I29" s="260">
        <v>37.48</v>
      </c>
      <c r="J29" s="260">
        <v>37.72</v>
      </c>
      <c r="K29" s="260">
        <v>35.06</v>
      </c>
      <c r="L29" s="260">
        <v>34.86</v>
      </c>
      <c r="M29" s="260">
        <v>34.38</v>
      </c>
      <c r="N29" s="260">
        <v>34.82</v>
      </c>
      <c r="O29" s="260">
        <v>35.85</v>
      </c>
      <c r="P29" s="371">
        <v>35.8</v>
      </c>
      <c r="Q29" s="370">
        <f t="shared" si="0"/>
        <v>0.9079381181841237</v>
      </c>
    </row>
    <row r="30" spans="2:17" ht="15.75">
      <c r="B30" s="41" t="s">
        <v>281</v>
      </c>
      <c r="C30" s="15" t="s">
        <v>330</v>
      </c>
      <c r="D30" s="14">
        <v>38.87</v>
      </c>
      <c r="E30" s="14">
        <v>37.71</v>
      </c>
      <c r="F30" s="260">
        <v>37.42</v>
      </c>
      <c r="G30" s="14">
        <v>36.15</v>
      </c>
      <c r="H30" s="260">
        <v>36.69</v>
      </c>
      <c r="I30" s="260">
        <v>36.92</v>
      </c>
      <c r="J30" s="260">
        <v>37.16</v>
      </c>
      <c r="K30" s="260">
        <v>34.5</v>
      </c>
      <c r="L30" s="260">
        <v>34.3</v>
      </c>
      <c r="M30" s="260">
        <v>33.82</v>
      </c>
      <c r="N30" s="260">
        <v>34.26</v>
      </c>
      <c r="O30" s="260">
        <v>35.29</v>
      </c>
      <c r="P30" s="371">
        <v>35.24</v>
      </c>
      <c r="Q30" s="370">
        <f t="shared" si="0"/>
        <v>0.9066117828659636</v>
      </c>
    </row>
    <row r="31" spans="2:17" ht="15.75">
      <c r="B31" s="41" t="s">
        <v>282</v>
      </c>
      <c r="C31" s="15"/>
      <c r="D31" s="14"/>
      <c r="E31" s="14"/>
      <c r="F31" s="14"/>
      <c r="G31" s="14"/>
      <c r="H31" s="260"/>
      <c r="I31" s="260"/>
      <c r="J31" s="260"/>
      <c r="K31" s="260"/>
      <c r="L31" s="260"/>
      <c r="M31" s="260"/>
      <c r="N31" s="260"/>
      <c r="O31" s="260"/>
      <c r="P31" s="260"/>
      <c r="Q31" s="14"/>
    </row>
    <row r="32" spans="3:17" ht="24.75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4" spans="2:14" ht="15.75">
      <c r="B34" s="2" t="s">
        <v>908</v>
      </c>
      <c r="C34" s="4" t="s">
        <v>952</v>
      </c>
      <c r="N34" s="40" t="s">
        <v>411</v>
      </c>
    </row>
    <row r="35" ht="15.75">
      <c r="H35" s="39" t="s">
        <v>409</v>
      </c>
    </row>
  </sheetData>
  <sheetProtection/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rintOptions/>
  <pageMargins left="0.31496062992125984" right="0.11811023622047244" top="0.3543307086614173" bottom="0.3543307086614173" header="0.31496062992125984" footer="0.31496062992125984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8">
      <selection activeCell="B2" sqref="B2:G53"/>
    </sheetView>
  </sheetViews>
  <sheetFormatPr defaultColWidth="9.140625" defaultRowHeight="12.75"/>
  <cols>
    <col min="1" max="1" width="19.421875" style="23" customWidth="1"/>
    <col min="2" max="2" width="25.140625" style="23" customWidth="1"/>
    <col min="3" max="3" width="14.00390625" style="23" bestFit="1" customWidth="1"/>
    <col min="4" max="4" width="22.8515625" style="23" bestFit="1" customWidth="1"/>
    <col min="5" max="5" width="15.8515625" style="23" bestFit="1" customWidth="1"/>
    <col min="6" max="6" width="31.00390625" style="23" customWidth="1"/>
    <col min="7" max="7" width="48.7109375" style="23" bestFit="1" customWidth="1"/>
    <col min="8" max="8" width="18.8515625" style="23" customWidth="1"/>
    <col min="9" max="9" width="15.57421875" style="23" customWidth="1"/>
    <col min="10" max="16384" width="9.140625" style="23" customWidth="1"/>
  </cols>
  <sheetData>
    <row r="2" ht="17.25" customHeight="1"/>
    <row r="3" spans="2:7" ht="15.75">
      <c r="B3" s="13" t="s">
        <v>888</v>
      </c>
      <c r="C3" s="13"/>
      <c r="D3" s="13"/>
      <c r="E3" s="13"/>
      <c r="F3" s="13"/>
      <c r="G3" s="17" t="s">
        <v>238</v>
      </c>
    </row>
    <row r="4" spans="2:6" ht="15.75">
      <c r="B4" s="13" t="s">
        <v>868</v>
      </c>
      <c r="C4" s="13"/>
      <c r="D4" s="13"/>
      <c r="E4" s="13"/>
      <c r="F4" s="13"/>
    </row>
    <row r="7" spans="2:9" ht="15.75" customHeight="1">
      <c r="B7" s="466" t="s">
        <v>200</v>
      </c>
      <c r="C7" s="466"/>
      <c r="D7" s="466"/>
      <c r="E7" s="466"/>
      <c r="F7" s="466"/>
      <c r="G7" s="466"/>
      <c r="H7" s="25"/>
      <c r="I7" s="25"/>
    </row>
    <row r="8" spans="7:9" ht="15.75">
      <c r="G8" s="24"/>
      <c r="H8" s="24"/>
      <c r="I8" s="24"/>
    </row>
    <row r="9" spans="7:9" ht="15.75">
      <c r="G9" s="24"/>
      <c r="H9" s="24"/>
      <c r="I9" s="24"/>
    </row>
    <row r="10" ht="16.5" thickBot="1"/>
    <row r="11" spans="2:10" s="106" customFormat="1" ht="18" customHeight="1">
      <c r="B11" s="437" t="s">
        <v>204</v>
      </c>
      <c r="C11" s="468" t="s">
        <v>331</v>
      </c>
      <c r="D11" s="469"/>
      <c r="E11" s="469"/>
      <c r="F11" s="469"/>
      <c r="G11" s="470"/>
      <c r="J11" s="107"/>
    </row>
    <row r="12" spans="2:7" s="106" customFormat="1" ht="21.75" customHeight="1">
      <c r="B12" s="438"/>
      <c r="C12" s="471"/>
      <c r="D12" s="472"/>
      <c r="E12" s="472"/>
      <c r="F12" s="472"/>
      <c r="G12" s="473"/>
    </row>
    <row r="13" spans="2:7" s="106" customFormat="1" ht="41.25" customHeight="1">
      <c r="B13" s="438"/>
      <c r="C13" s="144" t="s">
        <v>400</v>
      </c>
      <c r="D13" s="144" t="s">
        <v>201</v>
      </c>
      <c r="E13" s="144" t="s">
        <v>202</v>
      </c>
      <c r="F13" s="144" t="s">
        <v>212</v>
      </c>
      <c r="G13" s="145" t="s">
        <v>247</v>
      </c>
    </row>
    <row r="14" spans="2:7" s="106" customFormat="1" ht="17.25" customHeight="1">
      <c r="B14" s="143"/>
      <c r="C14" s="144">
        <v>1</v>
      </c>
      <c r="D14" s="144">
        <v>2</v>
      </c>
      <c r="E14" s="144">
        <v>3</v>
      </c>
      <c r="F14" s="144" t="s">
        <v>213</v>
      </c>
      <c r="G14" s="145">
        <v>5</v>
      </c>
    </row>
    <row r="15" spans="2:7" s="106" customFormat="1" ht="39" customHeight="1">
      <c r="B15" s="146" t="s">
        <v>203</v>
      </c>
      <c r="C15" s="147"/>
      <c r="D15" s="144"/>
      <c r="E15" s="26"/>
      <c r="F15" s="148"/>
      <c r="G15" s="149"/>
    </row>
    <row r="16" spans="2:7" s="106" customFormat="1" ht="37.5" customHeight="1">
      <c r="B16" s="150" t="s">
        <v>249</v>
      </c>
      <c r="C16" s="147"/>
      <c r="D16" s="144"/>
      <c r="E16" s="26"/>
      <c r="F16" s="144"/>
      <c r="G16" s="149"/>
    </row>
    <row r="17" spans="2:7" s="106" customFormat="1" ht="30" customHeight="1" thickBot="1">
      <c r="B17" s="151" t="s">
        <v>214</v>
      </c>
      <c r="C17" s="152"/>
      <c r="D17" s="153"/>
      <c r="E17" s="129"/>
      <c r="F17" s="153"/>
      <c r="G17" s="130"/>
    </row>
    <row r="18" spans="2:7" s="106" customFormat="1" ht="42.75" customHeight="1" thickBot="1">
      <c r="B18" s="154"/>
      <c r="C18" s="155"/>
      <c r="D18" s="156"/>
      <c r="E18" s="157"/>
      <c r="F18" s="157"/>
      <c r="G18" s="23"/>
    </row>
    <row r="19" spans="2:7" s="106" customFormat="1" ht="33" customHeight="1">
      <c r="B19" s="464" t="s">
        <v>332</v>
      </c>
      <c r="C19" s="429"/>
      <c r="D19" s="429"/>
      <c r="E19" s="429"/>
      <c r="F19" s="429"/>
      <c r="G19" s="465"/>
    </row>
    <row r="20" spans="2:7" s="106" customFormat="1" ht="18.75">
      <c r="B20" s="158"/>
      <c r="C20" s="144" t="s">
        <v>205</v>
      </c>
      <c r="D20" s="144" t="s">
        <v>206</v>
      </c>
      <c r="E20" s="144" t="s">
        <v>207</v>
      </c>
      <c r="F20" s="144" t="s">
        <v>208</v>
      </c>
      <c r="G20" s="159" t="s">
        <v>209</v>
      </c>
    </row>
    <row r="21" spans="2:7" s="106" customFormat="1" ht="30" customHeight="1">
      <c r="B21" s="146" t="s">
        <v>203</v>
      </c>
      <c r="C21" s="148"/>
      <c r="D21" s="148"/>
      <c r="E21" s="148"/>
      <c r="F21" s="148"/>
      <c r="G21" s="131"/>
    </row>
    <row r="22" spans="2:7" ht="32.25" thickBot="1">
      <c r="B22" s="151" t="s">
        <v>249</v>
      </c>
      <c r="C22" s="129"/>
      <c r="D22" s="129"/>
      <c r="E22" s="129"/>
      <c r="F22" s="129"/>
      <c r="G22" s="130"/>
    </row>
    <row r="24" ht="16.5" thickBot="1"/>
    <row r="25" spans="2:7" ht="30" customHeight="1">
      <c r="B25" s="464" t="s">
        <v>205</v>
      </c>
      <c r="C25" s="429"/>
      <c r="D25" s="429"/>
      <c r="E25" s="429"/>
      <c r="F25" s="429"/>
      <c r="G25" s="465"/>
    </row>
    <row r="26" spans="2:7" ht="40.5" customHeight="1">
      <c r="B26" s="146" t="s">
        <v>204</v>
      </c>
      <c r="C26" s="144" t="s">
        <v>400</v>
      </c>
      <c r="D26" s="144" t="s">
        <v>201</v>
      </c>
      <c r="E26" s="144" t="s">
        <v>202</v>
      </c>
      <c r="F26" s="144" t="s">
        <v>212</v>
      </c>
      <c r="G26" s="145" t="s">
        <v>251</v>
      </c>
    </row>
    <row r="27" spans="2:7" ht="17.25" customHeight="1">
      <c r="B27" s="474" t="s">
        <v>203</v>
      </c>
      <c r="C27" s="144">
        <v>1</v>
      </c>
      <c r="D27" s="144">
        <v>2</v>
      </c>
      <c r="E27" s="144">
        <v>3</v>
      </c>
      <c r="F27" s="144" t="s">
        <v>213</v>
      </c>
      <c r="G27" s="145">
        <v>5</v>
      </c>
    </row>
    <row r="28" spans="2:7" ht="33" customHeight="1">
      <c r="B28" s="474"/>
      <c r="C28" s="144"/>
      <c r="D28" s="144"/>
      <c r="E28" s="144"/>
      <c r="F28" s="144"/>
      <c r="G28" s="131"/>
    </row>
    <row r="29" spans="2:7" ht="35.25" customHeight="1" thickBot="1">
      <c r="B29" s="151" t="s">
        <v>249</v>
      </c>
      <c r="C29" s="129"/>
      <c r="D29" s="129"/>
      <c r="E29" s="129"/>
      <c r="F29" s="129"/>
      <c r="G29" s="130"/>
    </row>
    <row r="30" ht="16.5" thickBot="1"/>
    <row r="31" spans="2:7" ht="28.5" customHeight="1">
      <c r="B31" s="464" t="s">
        <v>206</v>
      </c>
      <c r="C31" s="429"/>
      <c r="D31" s="429"/>
      <c r="E31" s="429"/>
      <c r="F31" s="429"/>
      <c r="G31" s="465"/>
    </row>
    <row r="32" spans="2:7" ht="31.5">
      <c r="B32" s="158" t="s">
        <v>204</v>
      </c>
      <c r="C32" s="144" t="s">
        <v>400</v>
      </c>
      <c r="D32" s="144" t="s">
        <v>201</v>
      </c>
      <c r="E32" s="144" t="s">
        <v>202</v>
      </c>
      <c r="F32" s="144" t="s">
        <v>212</v>
      </c>
      <c r="G32" s="145" t="s">
        <v>252</v>
      </c>
    </row>
    <row r="33" spans="2:7" ht="17.25" customHeight="1">
      <c r="B33" s="474" t="s">
        <v>203</v>
      </c>
      <c r="C33" s="144">
        <v>1</v>
      </c>
      <c r="D33" s="144">
        <v>2</v>
      </c>
      <c r="E33" s="144">
        <v>3</v>
      </c>
      <c r="F33" s="144" t="s">
        <v>213</v>
      </c>
      <c r="G33" s="145">
        <v>5</v>
      </c>
    </row>
    <row r="34" spans="2:7" ht="39.75" customHeight="1">
      <c r="B34" s="474"/>
      <c r="C34" s="144"/>
      <c r="D34" s="144"/>
      <c r="E34" s="144"/>
      <c r="F34" s="144"/>
      <c r="G34" s="131"/>
    </row>
    <row r="35" spans="2:7" ht="32.25" thickBot="1">
      <c r="B35" s="151" t="s">
        <v>249</v>
      </c>
      <c r="C35" s="129"/>
      <c r="D35" s="129"/>
      <c r="E35" s="129"/>
      <c r="F35" s="129"/>
      <c r="G35" s="130"/>
    </row>
    <row r="36" ht="16.5" thickBot="1"/>
    <row r="37" spans="2:7" ht="56.25" customHeight="1">
      <c r="B37" s="464" t="s">
        <v>207</v>
      </c>
      <c r="C37" s="429"/>
      <c r="D37" s="429"/>
      <c r="E37" s="429"/>
      <c r="F37" s="429"/>
      <c r="G37" s="465"/>
    </row>
    <row r="38" spans="2:7" ht="31.5">
      <c r="B38" s="158"/>
      <c r="C38" s="144" t="s">
        <v>400</v>
      </c>
      <c r="D38" s="144" t="s">
        <v>201</v>
      </c>
      <c r="E38" s="144" t="s">
        <v>202</v>
      </c>
      <c r="F38" s="144" t="s">
        <v>212</v>
      </c>
      <c r="G38" s="145" t="s">
        <v>253</v>
      </c>
    </row>
    <row r="39" spans="2:7" ht="17.25" customHeight="1">
      <c r="B39" s="474" t="s">
        <v>203</v>
      </c>
      <c r="C39" s="144">
        <v>1</v>
      </c>
      <c r="D39" s="144">
        <v>2</v>
      </c>
      <c r="E39" s="144">
        <v>3</v>
      </c>
      <c r="F39" s="144" t="s">
        <v>213</v>
      </c>
      <c r="G39" s="145">
        <v>5</v>
      </c>
    </row>
    <row r="40" spans="2:7" ht="30.75" customHeight="1">
      <c r="B40" s="474"/>
      <c r="C40" s="144"/>
      <c r="D40" s="144"/>
      <c r="E40" s="144"/>
      <c r="F40" s="144"/>
      <c r="G40" s="131"/>
    </row>
    <row r="41" spans="2:7" ht="32.25" thickBot="1">
      <c r="B41" s="151" t="s">
        <v>199</v>
      </c>
      <c r="C41" s="129"/>
      <c r="D41" s="129"/>
      <c r="E41" s="129"/>
      <c r="F41" s="129"/>
      <c r="G41" s="130"/>
    </row>
    <row r="42" ht="16.5" thickBot="1"/>
    <row r="43" spans="2:7" ht="54" customHeight="1">
      <c r="B43" s="464" t="s">
        <v>208</v>
      </c>
      <c r="C43" s="429"/>
      <c r="D43" s="429"/>
      <c r="E43" s="429"/>
      <c r="F43" s="429"/>
      <c r="G43" s="465"/>
    </row>
    <row r="44" spans="2:7" ht="33" customHeight="1">
      <c r="B44" s="158" t="s">
        <v>204</v>
      </c>
      <c r="C44" s="144" t="s">
        <v>400</v>
      </c>
      <c r="D44" s="144" t="s">
        <v>201</v>
      </c>
      <c r="E44" s="144" t="s">
        <v>202</v>
      </c>
      <c r="F44" s="144" t="s">
        <v>212</v>
      </c>
      <c r="G44" s="145" t="s">
        <v>254</v>
      </c>
    </row>
    <row r="45" spans="2:7" ht="17.25" customHeight="1">
      <c r="B45" s="474" t="s">
        <v>203</v>
      </c>
      <c r="C45" s="144">
        <v>1</v>
      </c>
      <c r="D45" s="144">
        <v>2</v>
      </c>
      <c r="E45" s="144">
        <v>3</v>
      </c>
      <c r="F45" s="144" t="s">
        <v>213</v>
      </c>
      <c r="G45" s="142"/>
    </row>
    <row r="46" spans="2:7" ht="30.75" customHeight="1">
      <c r="B46" s="474"/>
      <c r="C46" s="144"/>
      <c r="D46" s="144"/>
      <c r="E46" s="144"/>
      <c r="F46" s="144"/>
      <c r="G46" s="131"/>
    </row>
    <row r="47" spans="2:7" ht="32.25" thickBot="1">
      <c r="B47" s="151" t="s">
        <v>249</v>
      </c>
      <c r="C47" s="129"/>
      <c r="D47" s="129"/>
      <c r="E47" s="129"/>
      <c r="F47" s="129"/>
      <c r="G47" s="130"/>
    </row>
    <row r="49" spans="2:7" ht="18.75" customHeight="1">
      <c r="B49" s="467" t="s">
        <v>250</v>
      </c>
      <c r="C49" s="467"/>
      <c r="D49" s="467"/>
      <c r="E49" s="467"/>
      <c r="F49" s="467"/>
      <c r="G49" s="467"/>
    </row>
    <row r="50" ht="18.75" customHeight="1">
      <c r="B50" s="141"/>
    </row>
    <row r="51" spans="2:7" ht="15.75">
      <c r="B51" s="23" t="s">
        <v>953</v>
      </c>
      <c r="F51" s="141" t="s">
        <v>266</v>
      </c>
      <c r="G51" s="141"/>
    </row>
    <row r="52" ht="15.75">
      <c r="E52" s="132" t="s">
        <v>210</v>
      </c>
    </row>
  </sheetData>
  <sheetProtection/>
  <mergeCells count="13">
    <mergeCell ref="B27:B28"/>
    <mergeCell ref="B33:B34"/>
    <mergeCell ref="B37:G37"/>
    <mergeCell ref="B43:G43"/>
    <mergeCell ref="B11:B13"/>
    <mergeCell ref="B7:G7"/>
    <mergeCell ref="B49:G49"/>
    <mergeCell ref="C11:G12"/>
    <mergeCell ref="B19:G19"/>
    <mergeCell ref="B25:G25"/>
    <mergeCell ref="B31:G31"/>
    <mergeCell ref="B45:B46"/>
    <mergeCell ref="B39:B40"/>
  </mergeCells>
  <printOptions/>
  <pageMargins left="0.31496062992125984" right="0.11811023622047244" top="0.3543307086614173" bottom="0.3543307086614173" header="0.31496062992125984" footer="0.31496062992125984"/>
  <pageSetup fitToHeight="1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43"/>
  <sheetViews>
    <sheetView zoomScaleSheetLayoutView="75" zoomScalePageLayoutView="0" workbookViewId="0" topLeftCell="A11">
      <selection activeCell="B3" sqref="B3:N42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1.8515625" style="2" customWidth="1"/>
    <col min="5" max="5" width="10.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1.8515625" style="2" customWidth="1"/>
    <col min="10" max="10" width="7.8515625" style="2" customWidth="1"/>
    <col min="11" max="11" width="6.8515625" style="2" customWidth="1"/>
    <col min="12" max="12" width="14.57421875" style="2" customWidth="1"/>
    <col min="13" max="13" width="14.140625" style="2" customWidth="1"/>
    <col min="14" max="14" width="11.8515625" style="2" customWidth="1"/>
    <col min="15" max="16384" width="9.140625" style="2" customWidth="1"/>
  </cols>
  <sheetData>
    <row r="2" s="17" customFormat="1" ht="27.75" customHeight="1"/>
    <row r="3" spans="2:14" ht="15.75">
      <c r="B3" s="1" t="s">
        <v>888</v>
      </c>
      <c r="H3" s="17" t="s">
        <v>237</v>
      </c>
      <c r="N3" s="22"/>
    </row>
    <row r="4" spans="2:14" ht="15.75">
      <c r="B4" s="1" t="s">
        <v>886</v>
      </c>
      <c r="N4" s="1"/>
    </row>
    <row r="5" spans="3:14" ht="15.75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15.75">
      <c r="B6" s="436" t="s">
        <v>406</v>
      </c>
      <c r="C6" s="436"/>
      <c r="D6" s="436"/>
      <c r="E6" s="436"/>
      <c r="F6" s="436"/>
      <c r="G6" s="436"/>
      <c r="H6" s="436"/>
      <c r="I6" s="33"/>
      <c r="J6" s="33"/>
      <c r="K6" s="33"/>
      <c r="L6" s="33"/>
      <c r="M6" s="33"/>
      <c r="N6" s="33"/>
    </row>
    <row r="7" spans="3:14" ht="15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3:14" ht="15.75">
      <c r="C8" s="34"/>
      <c r="D8" s="34"/>
      <c r="F8" s="34"/>
      <c r="G8" s="34"/>
      <c r="H8" s="136" t="s">
        <v>337</v>
      </c>
      <c r="J8" s="34"/>
      <c r="K8" s="34"/>
      <c r="L8" s="34"/>
      <c r="M8" s="34"/>
      <c r="N8" s="34"/>
    </row>
    <row r="9" spans="2:16" s="38" customFormat="1" ht="42" customHeight="1">
      <c r="B9" s="453" t="s">
        <v>343</v>
      </c>
      <c r="C9" s="484" t="s">
        <v>344</v>
      </c>
      <c r="D9" s="479" t="s">
        <v>272</v>
      </c>
      <c r="E9" s="479" t="s">
        <v>273</v>
      </c>
      <c r="F9" s="481" t="s">
        <v>925</v>
      </c>
      <c r="G9" s="482"/>
      <c r="H9" s="483" t="s">
        <v>612</v>
      </c>
      <c r="I9" s="35"/>
      <c r="J9" s="35"/>
      <c r="K9" s="35"/>
      <c r="L9" s="35"/>
      <c r="M9" s="35"/>
      <c r="N9" s="36"/>
      <c r="O9" s="37"/>
      <c r="P9" s="37"/>
    </row>
    <row r="10" spans="2:16" s="38" customFormat="1" ht="54" customHeight="1">
      <c r="B10" s="453"/>
      <c r="C10" s="485"/>
      <c r="D10" s="480"/>
      <c r="E10" s="480"/>
      <c r="F10" s="134" t="s">
        <v>334</v>
      </c>
      <c r="G10" s="133" t="s">
        <v>401</v>
      </c>
      <c r="H10" s="483"/>
      <c r="I10" s="37"/>
      <c r="J10" s="37"/>
      <c r="K10" s="37"/>
      <c r="L10" s="37"/>
      <c r="M10" s="37"/>
      <c r="N10" s="37"/>
      <c r="O10" s="37"/>
      <c r="P10" s="37"/>
    </row>
    <row r="11" spans="2:16" s="12" customFormat="1" ht="24.75" customHeight="1">
      <c r="B11" s="41" t="s">
        <v>414</v>
      </c>
      <c r="C11" s="135" t="s">
        <v>398</v>
      </c>
      <c r="D11" s="261">
        <v>0</v>
      </c>
      <c r="E11" s="261">
        <v>0</v>
      </c>
      <c r="F11" s="261">
        <v>0</v>
      </c>
      <c r="G11" s="261">
        <v>0</v>
      </c>
      <c r="H11" s="261"/>
      <c r="I11" s="7"/>
      <c r="J11" s="7"/>
      <c r="K11" s="7"/>
      <c r="L11" s="7"/>
      <c r="M11" s="7"/>
      <c r="N11" s="7"/>
      <c r="O11" s="7"/>
      <c r="P11" s="7"/>
    </row>
    <row r="12" spans="2:16" s="12" customFormat="1" ht="22.5" customHeight="1">
      <c r="B12" s="41" t="s">
        <v>415</v>
      </c>
      <c r="C12" s="135" t="s">
        <v>399</v>
      </c>
      <c r="D12" s="261">
        <v>347667</v>
      </c>
      <c r="E12" s="261">
        <v>350000</v>
      </c>
      <c r="F12" s="261">
        <v>350000</v>
      </c>
      <c r="G12" s="261">
        <v>395000</v>
      </c>
      <c r="H12" s="354">
        <f>G12/E12</f>
        <v>1.1285714285714286</v>
      </c>
      <c r="I12" s="7"/>
      <c r="J12" s="7"/>
      <c r="K12" s="7"/>
      <c r="L12" s="7"/>
      <c r="M12" s="7"/>
      <c r="N12" s="7"/>
      <c r="O12" s="7"/>
      <c r="P12" s="7"/>
    </row>
    <row r="13" spans="2:16" s="12" customFormat="1" ht="18" customHeight="1">
      <c r="B13" s="41" t="s">
        <v>416</v>
      </c>
      <c r="C13" s="135" t="s">
        <v>394</v>
      </c>
      <c r="D13" s="261">
        <v>389809</v>
      </c>
      <c r="E13" s="261">
        <v>50000</v>
      </c>
      <c r="F13" s="261">
        <v>50000</v>
      </c>
      <c r="G13" s="261">
        <v>0</v>
      </c>
      <c r="H13" s="354">
        <f>G13/E13</f>
        <v>0</v>
      </c>
      <c r="I13" s="7"/>
      <c r="J13" s="7"/>
      <c r="K13" s="7"/>
      <c r="L13" s="7"/>
      <c r="M13" s="7"/>
      <c r="N13" s="7"/>
      <c r="O13" s="7"/>
      <c r="P13" s="7"/>
    </row>
    <row r="14" spans="2:16" s="12" customFormat="1" ht="15.75">
      <c r="B14" s="41" t="s">
        <v>417</v>
      </c>
      <c r="C14" s="135" t="s">
        <v>395</v>
      </c>
      <c r="D14" s="261">
        <v>2214000</v>
      </c>
      <c r="E14" s="261">
        <v>600000</v>
      </c>
      <c r="F14" s="261">
        <v>600000</v>
      </c>
      <c r="G14" s="261">
        <v>407000</v>
      </c>
      <c r="H14" s="354">
        <f>G14/E14</f>
        <v>0.6783333333333333</v>
      </c>
      <c r="I14" s="7"/>
      <c r="J14" s="7"/>
      <c r="K14" s="7"/>
      <c r="L14" s="7"/>
      <c r="M14" s="7"/>
      <c r="N14" s="7"/>
      <c r="O14" s="7"/>
      <c r="P14" s="7"/>
    </row>
    <row r="15" spans="2:16" s="12" customFormat="1" ht="15.75">
      <c r="B15" s="41" t="s">
        <v>418</v>
      </c>
      <c r="C15" s="135" t="s">
        <v>396</v>
      </c>
      <c r="D15" s="261">
        <v>505140</v>
      </c>
      <c r="E15" s="261">
        <v>418000</v>
      </c>
      <c r="F15" s="261">
        <v>418000</v>
      </c>
      <c r="G15" s="261">
        <v>396242</v>
      </c>
      <c r="H15" s="354">
        <f>G15/E15</f>
        <v>0.9479473684210526</v>
      </c>
      <c r="I15" s="7"/>
      <c r="J15" s="7"/>
      <c r="K15" s="7"/>
      <c r="L15" s="7"/>
      <c r="M15" s="7"/>
      <c r="N15" s="7"/>
      <c r="O15" s="7"/>
      <c r="P15" s="7"/>
    </row>
    <row r="16" spans="2:16" s="12" customFormat="1" ht="25.5">
      <c r="B16" s="41" t="s">
        <v>419</v>
      </c>
      <c r="C16" s="135" t="s">
        <v>397</v>
      </c>
      <c r="D16" s="261">
        <v>549900</v>
      </c>
      <c r="E16" s="261">
        <v>360000</v>
      </c>
      <c r="F16" s="261">
        <v>360000</v>
      </c>
      <c r="G16" s="261">
        <v>311300</v>
      </c>
      <c r="H16" s="354">
        <f>G16/E16</f>
        <v>0.8647222222222222</v>
      </c>
      <c r="I16" s="7"/>
      <c r="J16" s="7"/>
      <c r="K16" s="7"/>
      <c r="L16" s="7"/>
      <c r="M16" s="7"/>
      <c r="N16" s="7"/>
      <c r="O16" s="7"/>
      <c r="P16" s="7"/>
    </row>
    <row r="17" spans="2:16" s="12" customFormat="1" ht="15.75">
      <c r="B17" s="41" t="s">
        <v>420</v>
      </c>
      <c r="C17" s="135" t="s">
        <v>407</v>
      </c>
      <c r="D17" s="261"/>
      <c r="E17" s="261">
        <v>0</v>
      </c>
      <c r="F17" s="261">
        <v>0</v>
      </c>
      <c r="G17" s="261"/>
      <c r="H17" s="261"/>
      <c r="I17" s="7"/>
      <c r="J17" s="7"/>
      <c r="K17" s="7"/>
      <c r="L17" s="7"/>
      <c r="M17" s="7"/>
      <c r="N17" s="7"/>
      <c r="O17" s="7"/>
      <c r="P17" s="7"/>
    </row>
    <row r="19" spans="2:14" ht="20.25" customHeight="1">
      <c r="B19" s="475" t="s">
        <v>195</v>
      </c>
      <c r="C19" s="478" t="s">
        <v>398</v>
      </c>
      <c r="D19" s="478"/>
      <c r="E19" s="478"/>
      <c r="F19" s="478" t="s">
        <v>399</v>
      </c>
      <c r="G19" s="478"/>
      <c r="H19" s="478"/>
      <c r="I19" s="478" t="s">
        <v>394</v>
      </c>
      <c r="J19" s="478"/>
      <c r="K19" s="478"/>
      <c r="L19" s="269" t="s">
        <v>262</v>
      </c>
      <c r="M19" s="270"/>
      <c r="N19" s="271"/>
    </row>
    <row r="20" spans="2:14" ht="15.75">
      <c r="B20" s="476"/>
      <c r="C20" s="125">
        <v>1</v>
      </c>
      <c r="D20" s="125">
        <v>2</v>
      </c>
      <c r="E20" s="125">
        <v>3</v>
      </c>
      <c r="F20" s="125">
        <v>4</v>
      </c>
      <c r="G20" s="125">
        <v>5</v>
      </c>
      <c r="H20" s="125">
        <v>6</v>
      </c>
      <c r="I20" s="125">
        <v>7</v>
      </c>
      <c r="J20" s="125">
        <v>8</v>
      </c>
      <c r="K20" s="125">
        <v>9</v>
      </c>
      <c r="L20" s="268"/>
      <c r="M20" s="268"/>
      <c r="N20" s="268"/>
    </row>
    <row r="21" spans="2:14" ht="15.75">
      <c r="B21" s="477"/>
      <c r="C21" s="126" t="s">
        <v>196</v>
      </c>
      <c r="D21" s="126" t="s">
        <v>197</v>
      </c>
      <c r="E21" s="126" t="s">
        <v>198</v>
      </c>
      <c r="F21" s="126" t="s">
        <v>196</v>
      </c>
      <c r="G21" s="126" t="s">
        <v>197</v>
      </c>
      <c r="H21" s="126" t="s">
        <v>198</v>
      </c>
      <c r="I21" s="126" t="s">
        <v>196</v>
      </c>
      <c r="J21" s="126" t="s">
        <v>197</v>
      </c>
      <c r="K21" s="126" t="s">
        <v>198</v>
      </c>
      <c r="L21" s="126" t="s">
        <v>196</v>
      </c>
      <c r="M21" s="126" t="s">
        <v>197</v>
      </c>
      <c r="N21" s="126" t="s">
        <v>198</v>
      </c>
    </row>
    <row r="22" spans="2:14" ht="15.75">
      <c r="B22" s="127">
        <v>1</v>
      </c>
      <c r="C22" s="128"/>
      <c r="D22" s="128"/>
      <c r="E22" s="128"/>
      <c r="F22" s="352" t="s">
        <v>900</v>
      </c>
      <c r="G22" s="352" t="s">
        <v>898</v>
      </c>
      <c r="H22" s="352">
        <v>30000</v>
      </c>
      <c r="I22" s="352"/>
      <c r="J22" s="352"/>
      <c r="K22" s="352"/>
      <c r="L22" s="353" t="s">
        <v>893</v>
      </c>
      <c r="M22" s="353" t="s">
        <v>263</v>
      </c>
      <c r="N22" s="353">
        <v>150000</v>
      </c>
    </row>
    <row r="23" spans="2:14" ht="15.75">
      <c r="B23" s="127">
        <v>2</v>
      </c>
      <c r="C23" s="128"/>
      <c r="D23" s="128"/>
      <c r="E23" s="128"/>
      <c r="F23" s="352" t="s">
        <v>901</v>
      </c>
      <c r="G23" s="352" t="s">
        <v>899</v>
      </c>
      <c r="H23" s="352">
        <v>70000</v>
      </c>
      <c r="I23" s="352"/>
      <c r="J23" s="352"/>
      <c r="K23" s="352"/>
      <c r="L23" s="353" t="s">
        <v>894</v>
      </c>
      <c r="M23" s="353" t="s">
        <v>895</v>
      </c>
      <c r="N23" s="353">
        <v>40000</v>
      </c>
    </row>
    <row r="24" spans="2:14" ht="15.75">
      <c r="B24" s="127">
        <v>3</v>
      </c>
      <c r="C24" s="128"/>
      <c r="D24" s="128"/>
      <c r="E24" s="128"/>
      <c r="F24" s="128" t="s">
        <v>902</v>
      </c>
      <c r="G24" s="128" t="s">
        <v>898</v>
      </c>
      <c r="H24" s="128">
        <v>50000</v>
      </c>
      <c r="I24" s="128"/>
      <c r="J24" s="128"/>
      <c r="K24" s="128"/>
      <c r="L24" s="128" t="s">
        <v>910</v>
      </c>
      <c r="M24" s="128" t="s">
        <v>911</v>
      </c>
      <c r="N24" s="128">
        <v>10000</v>
      </c>
    </row>
    <row r="25" spans="2:14" ht="15.75">
      <c r="B25" s="127">
        <v>4</v>
      </c>
      <c r="C25" s="128"/>
      <c r="D25" s="128"/>
      <c r="E25" s="128"/>
      <c r="F25" s="128" t="s">
        <v>903</v>
      </c>
      <c r="G25" s="128" t="s">
        <v>898</v>
      </c>
      <c r="H25" s="128">
        <v>50000</v>
      </c>
      <c r="I25" s="128"/>
      <c r="J25" s="128"/>
      <c r="K25" s="128"/>
      <c r="L25" s="272" t="s">
        <v>930</v>
      </c>
      <c r="M25" s="272" t="s">
        <v>931</v>
      </c>
      <c r="N25" s="272">
        <v>15000</v>
      </c>
    </row>
    <row r="26" spans="2:14" ht="15.75">
      <c r="B26" s="127">
        <v>5</v>
      </c>
      <c r="C26" s="128"/>
      <c r="D26" s="128"/>
      <c r="E26" s="128"/>
      <c r="F26" s="352" t="s">
        <v>904</v>
      </c>
      <c r="G26" s="352" t="s">
        <v>897</v>
      </c>
      <c r="H26" s="352">
        <v>10000</v>
      </c>
      <c r="I26" s="128"/>
      <c r="J26" s="128"/>
      <c r="K26" s="128"/>
      <c r="L26" s="272" t="s">
        <v>932</v>
      </c>
      <c r="M26" s="272" t="s">
        <v>931</v>
      </c>
      <c r="N26" s="272">
        <v>15000</v>
      </c>
    </row>
    <row r="27" spans="2:14" ht="15.75">
      <c r="B27" s="127">
        <v>6</v>
      </c>
      <c r="C27" s="128"/>
      <c r="D27" s="128"/>
      <c r="E27" s="128"/>
      <c r="F27" s="128" t="s">
        <v>905</v>
      </c>
      <c r="G27" s="128" t="s">
        <v>896</v>
      </c>
      <c r="H27" s="128">
        <v>100000</v>
      </c>
      <c r="I27" s="128"/>
      <c r="J27" s="128"/>
      <c r="K27" s="128"/>
      <c r="L27" s="272" t="s">
        <v>912</v>
      </c>
      <c r="M27" s="272" t="s">
        <v>933</v>
      </c>
      <c r="N27" s="272">
        <v>15000</v>
      </c>
    </row>
    <row r="28" spans="2:14" ht="15.75">
      <c r="B28" s="127">
        <v>7</v>
      </c>
      <c r="C28" s="128"/>
      <c r="D28" s="128"/>
      <c r="E28" s="128"/>
      <c r="F28" s="128" t="s">
        <v>916</v>
      </c>
      <c r="G28" s="128" t="s">
        <v>917</v>
      </c>
      <c r="H28" s="128">
        <v>5000</v>
      </c>
      <c r="I28" s="128"/>
      <c r="J28" s="128"/>
      <c r="K28" s="128"/>
      <c r="L28" s="272" t="s">
        <v>934</v>
      </c>
      <c r="M28" s="272" t="s">
        <v>931</v>
      </c>
      <c r="N28" s="272">
        <v>10000</v>
      </c>
    </row>
    <row r="29" spans="2:14" ht="15.75">
      <c r="B29" s="127">
        <v>8</v>
      </c>
      <c r="C29" s="128"/>
      <c r="D29" s="128"/>
      <c r="E29" s="128"/>
      <c r="F29" s="128" t="s">
        <v>912</v>
      </c>
      <c r="G29" s="128" t="s">
        <v>913</v>
      </c>
      <c r="H29" s="128">
        <v>10000</v>
      </c>
      <c r="I29" s="128"/>
      <c r="J29" s="128"/>
      <c r="K29" s="128"/>
      <c r="L29" s="272" t="s">
        <v>939</v>
      </c>
      <c r="M29" s="272" t="s">
        <v>929</v>
      </c>
      <c r="N29" s="272">
        <v>12000</v>
      </c>
    </row>
    <row r="30" spans="2:14" ht="15.75">
      <c r="B30" s="127">
        <v>9</v>
      </c>
      <c r="C30" s="128"/>
      <c r="D30" s="128"/>
      <c r="E30" s="128"/>
      <c r="F30" s="128" t="s">
        <v>914</v>
      </c>
      <c r="G30" s="128" t="s">
        <v>915</v>
      </c>
      <c r="H30" s="128">
        <v>5000</v>
      </c>
      <c r="I30" s="128"/>
      <c r="J30" s="128"/>
      <c r="K30" s="128"/>
      <c r="L30" s="272" t="s">
        <v>940</v>
      </c>
      <c r="M30" s="272" t="s">
        <v>941</v>
      </c>
      <c r="N30" s="272">
        <v>10000</v>
      </c>
    </row>
    <row r="31" spans="2:14" ht="15.75">
      <c r="B31" s="127">
        <v>10</v>
      </c>
      <c r="C31" s="128"/>
      <c r="D31" s="128"/>
      <c r="E31" s="128"/>
      <c r="F31" s="128" t="s">
        <v>918</v>
      </c>
      <c r="G31" s="128" t="s">
        <v>898</v>
      </c>
      <c r="H31" s="128">
        <v>5000</v>
      </c>
      <c r="I31" s="128"/>
      <c r="J31" s="128"/>
      <c r="K31" s="128"/>
      <c r="L31" s="272" t="s">
        <v>942</v>
      </c>
      <c r="M31" s="272" t="s">
        <v>929</v>
      </c>
      <c r="N31" s="272">
        <v>100000</v>
      </c>
    </row>
    <row r="32" spans="2:14" ht="15.75">
      <c r="B32" s="127">
        <v>11</v>
      </c>
      <c r="C32" s="128"/>
      <c r="D32" s="128"/>
      <c r="E32" s="128"/>
      <c r="F32" s="128" t="s">
        <v>919</v>
      </c>
      <c r="G32" s="128" t="s">
        <v>920</v>
      </c>
      <c r="H32" s="128">
        <v>10000</v>
      </c>
      <c r="I32" s="128"/>
      <c r="J32" s="128"/>
      <c r="K32" s="128"/>
      <c r="L32" s="272" t="s">
        <v>932</v>
      </c>
      <c r="M32" s="272" t="s">
        <v>943</v>
      </c>
      <c r="N32" s="272">
        <v>15000</v>
      </c>
    </row>
    <row r="33" spans="2:14" ht="15.75">
      <c r="B33" s="127">
        <v>12</v>
      </c>
      <c r="C33" s="128"/>
      <c r="D33" s="128"/>
      <c r="E33" s="128"/>
      <c r="F33" s="128" t="s">
        <v>921</v>
      </c>
      <c r="G33" s="128" t="s">
        <v>922</v>
      </c>
      <c r="H33" s="128">
        <v>5000</v>
      </c>
      <c r="I33" s="128"/>
      <c r="J33" s="128"/>
      <c r="K33" s="128"/>
      <c r="L33" s="272" t="s">
        <v>944</v>
      </c>
      <c r="M33" s="272" t="s">
        <v>945</v>
      </c>
      <c r="N33" s="272">
        <v>15000</v>
      </c>
    </row>
    <row r="34" spans="2:14" ht="15.75">
      <c r="B34" s="127">
        <v>13</v>
      </c>
      <c r="C34" s="128"/>
      <c r="D34" s="128"/>
      <c r="E34" s="128"/>
      <c r="F34" s="128" t="s">
        <v>916</v>
      </c>
      <c r="G34" s="128" t="s">
        <v>917</v>
      </c>
      <c r="H34" s="128">
        <v>5000</v>
      </c>
      <c r="I34" s="128"/>
      <c r="J34" s="128"/>
      <c r="K34" s="128"/>
      <c r="L34" s="272"/>
      <c r="M34" s="272"/>
      <c r="N34" s="272"/>
    </row>
    <row r="35" spans="2:14" ht="15.75">
      <c r="B35" s="127">
        <v>14</v>
      </c>
      <c r="C35" s="128"/>
      <c r="D35" s="128"/>
      <c r="E35" s="128"/>
      <c r="F35" s="128" t="s">
        <v>935</v>
      </c>
      <c r="G35" s="128" t="s">
        <v>937</v>
      </c>
      <c r="H35" s="128">
        <v>10000</v>
      </c>
      <c r="I35" s="128"/>
      <c r="J35" s="128"/>
      <c r="K35" s="128"/>
      <c r="L35" s="272"/>
      <c r="M35" s="272"/>
      <c r="N35" s="272"/>
    </row>
    <row r="36" spans="2:14" ht="15.75">
      <c r="B36" s="127">
        <v>15</v>
      </c>
      <c r="C36" s="128"/>
      <c r="D36" s="128"/>
      <c r="E36" s="128"/>
      <c r="F36" s="128" t="s">
        <v>936</v>
      </c>
      <c r="G36" s="128" t="s">
        <v>937</v>
      </c>
      <c r="H36" s="128">
        <v>5000</v>
      </c>
      <c r="I36" s="128"/>
      <c r="J36" s="128"/>
      <c r="K36" s="128"/>
      <c r="L36" s="272"/>
      <c r="M36" s="272"/>
      <c r="N36" s="272"/>
    </row>
    <row r="37" spans="2:14" ht="15.75">
      <c r="B37" s="127">
        <v>16</v>
      </c>
      <c r="C37" s="128"/>
      <c r="D37" s="128"/>
      <c r="E37" s="128"/>
      <c r="F37" s="128" t="s">
        <v>905</v>
      </c>
      <c r="G37" s="128" t="s">
        <v>938</v>
      </c>
      <c r="H37" s="128">
        <v>25000</v>
      </c>
      <c r="I37" s="128"/>
      <c r="J37" s="128"/>
      <c r="K37" s="128"/>
      <c r="L37" s="272"/>
      <c r="M37" s="272"/>
      <c r="N37" s="272"/>
    </row>
    <row r="38" spans="2:14" ht="15.75">
      <c r="B38" s="127">
        <v>17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272"/>
      <c r="M38" s="272"/>
      <c r="N38" s="272"/>
    </row>
    <row r="39" spans="2:14" ht="15.75">
      <c r="B39" s="127">
        <v>18</v>
      </c>
      <c r="C39" s="128"/>
      <c r="D39" s="128"/>
      <c r="E39" s="128"/>
      <c r="F39" s="128"/>
      <c r="G39" s="128"/>
      <c r="H39" s="128">
        <f>SUM(H22:H38)</f>
        <v>395000</v>
      </c>
      <c r="I39" s="128"/>
      <c r="J39" s="128"/>
      <c r="K39" s="128"/>
      <c r="L39" s="272"/>
      <c r="M39" s="272"/>
      <c r="N39" s="272">
        <f>SUM(N22:N38)</f>
        <v>407000</v>
      </c>
    </row>
    <row r="41" spans="2:9" ht="15.75">
      <c r="B41" s="23" t="s">
        <v>909</v>
      </c>
      <c r="C41" s="23" t="s">
        <v>948</v>
      </c>
      <c r="D41" s="23"/>
      <c r="E41" s="23"/>
      <c r="F41" s="132" t="s">
        <v>210</v>
      </c>
      <c r="G41" s="23"/>
      <c r="H41" s="23" t="s">
        <v>211</v>
      </c>
      <c r="I41" s="23"/>
    </row>
    <row r="42" spans="2:7" ht="15.75">
      <c r="B42" s="23"/>
      <c r="C42" s="23"/>
      <c r="D42" s="23"/>
      <c r="E42" s="23"/>
      <c r="G42" s="23"/>
    </row>
    <row r="43" spans="2:5" ht="15.75">
      <c r="B43" s="23"/>
      <c r="C43" s="23"/>
      <c r="E43" s="23"/>
    </row>
  </sheetData>
  <sheetProtection/>
  <mergeCells count="11">
    <mergeCell ref="B6:H6"/>
    <mergeCell ref="C9:C10"/>
    <mergeCell ref="D9:D10"/>
    <mergeCell ref="B19:B21"/>
    <mergeCell ref="C19:E19"/>
    <mergeCell ref="F19:H19"/>
    <mergeCell ref="I19:K19"/>
    <mergeCell ref="B9:B10"/>
    <mergeCell ref="E9:E10"/>
    <mergeCell ref="F9:G9"/>
    <mergeCell ref="H9:H10"/>
  </mergeCells>
  <printOptions/>
  <pageMargins left="0.31496062992125984" right="0.11811023622047244" top="0.3543307086614173" bottom="0.3543307086614173" header="0.31496062992125984" footer="0.31496062992125984"/>
  <pageSetup fitToHeight="1" fitToWidth="1" horizontalDpi="300" verticalDpi="300" orientation="landscape" paperSize="9" scale="78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3"/>
  <sheetViews>
    <sheetView zoomScalePageLayoutView="0" workbookViewId="0" topLeftCell="A1">
      <selection activeCell="C2" sqref="C2:M27"/>
    </sheetView>
  </sheetViews>
  <sheetFormatPr defaultColWidth="9.140625" defaultRowHeight="12.75"/>
  <cols>
    <col min="1" max="2" width="9.140625" style="23" customWidth="1"/>
    <col min="3" max="3" width="18.00390625" style="23" bestFit="1" customWidth="1"/>
    <col min="4" max="4" width="18.00390625" style="23" customWidth="1"/>
    <col min="5" max="5" width="17.421875" style="23" customWidth="1"/>
    <col min="6" max="6" width="17.57421875" style="23" bestFit="1" customWidth="1"/>
    <col min="7" max="7" width="19.421875" style="23" customWidth="1"/>
    <col min="8" max="8" width="15.8515625" style="23" customWidth="1"/>
    <col min="9" max="9" width="25.7109375" style="23" customWidth="1"/>
    <col min="10" max="10" width="25.57421875" style="23" customWidth="1"/>
    <col min="11" max="12" width="15.421875" style="23" bestFit="1" customWidth="1"/>
    <col min="13" max="13" width="18.421875" style="23" customWidth="1"/>
    <col min="14" max="16384" width="9.140625" style="23" customWidth="1"/>
  </cols>
  <sheetData>
    <row r="2" spans="3:10" ht="15.75">
      <c r="C2" s="1" t="s">
        <v>888</v>
      </c>
      <c r="D2" s="1"/>
      <c r="E2" s="60"/>
      <c r="F2" s="60"/>
      <c r="G2" s="32"/>
      <c r="H2" s="32"/>
      <c r="I2" s="32"/>
      <c r="J2" s="32"/>
    </row>
    <row r="3" spans="3:13" ht="15.75">
      <c r="C3" s="1" t="s">
        <v>886</v>
      </c>
      <c r="D3" s="1"/>
      <c r="E3" s="60"/>
      <c r="F3" s="60"/>
      <c r="G3" s="32"/>
      <c r="H3" s="32"/>
      <c r="I3" s="32"/>
      <c r="L3" s="6"/>
      <c r="M3" s="17" t="s">
        <v>233</v>
      </c>
    </row>
    <row r="6" spans="3:12" ht="15.75">
      <c r="C6" s="436" t="s">
        <v>224</v>
      </c>
      <c r="D6" s="436"/>
      <c r="E6" s="436"/>
      <c r="F6" s="436"/>
      <c r="G6" s="436"/>
      <c r="H6" s="436"/>
      <c r="I6" s="436"/>
      <c r="J6" s="436"/>
      <c r="K6" s="436"/>
      <c r="L6" s="24"/>
    </row>
    <row r="7" spans="3:12" ht="15.75"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3:12" s="139" customFormat="1" ht="78.75">
      <c r="C8" s="137" t="s">
        <v>219</v>
      </c>
      <c r="D8" s="137" t="s">
        <v>216</v>
      </c>
      <c r="E8" s="21" t="s">
        <v>222</v>
      </c>
      <c r="F8" s="21" t="s">
        <v>217</v>
      </c>
      <c r="G8" s="21" t="s">
        <v>230</v>
      </c>
      <c r="H8" s="21" t="s">
        <v>221</v>
      </c>
      <c r="I8" s="21" t="s">
        <v>220</v>
      </c>
      <c r="J8" s="21" t="s">
        <v>221</v>
      </c>
      <c r="K8" s="137" t="s">
        <v>218</v>
      </c>
      <c r="L8" s="21" t="s">
        <v>229</v>
      </c>
    </row>
    <row r="9" spans="3:12" s="139" customFormat="1" ht="15.75">
      <c r="C9" s="137">
        <v>1</v>
      </c>
      <c r="D9" s="137">
        <v>2</v>
      </c>
      <c r="E9" s="21">
        <v>3</v>
      </c>
      <c r="F9" s="21">
        <v>4</v>
      </c>
      <c r="G9" s="137">
        <v>5</v>
      </c>
      <c r="H9" s="21">
        <v>6</v>
      </c>
      <c r="I9" s="21">
        <v>7</v>
      </c>
      <c r="J9" s="21">
        <v>8</v>
      </c>
      <c r="K9" s="137">
        <v>9</v>
      </c>
      <c r="L9" s="21">
        <v>10</v>
      </c>
    </row>
    <row r="10" spans="3:12" ht="15.75">
      <c r="C10" s="138" t="s">
        <v>297</v>
      </c>
      <c r="D10" s="138">
        <v>3435859</v>
      </c>
      <c r="E10" s="138">
        <v>2016</v>
      </c>
      <c r="F10" s="26">
        <v>0</v>
      </c>
      <c r="G10" s="262" t="s">
        <v>316</v>
      </c>
      <c r="H10" s="26"/>
      <c r="I10" s="26">
        <v>0</v>
      </c>
      <c r="J10" s="26">
        <v>0</v>
      </c>
      <c r="K10" s="26">
        <v>0</v>
      </c>
      <c r="L10" s="26">
        <v>0</v>
      </c>
    </row>
    <row r="11" spans="3:12" ht="15.75">
      <c r="C11" s="138">
        <v>2014</v>
      </c>
      <c r="D11" s="138">
        <v>34784641</v>
      </c>
      <c r="E11" s="138">
        <v>2015</v>
      </c>
      <c r="F11" s="26">
        <v>27827713</v>
      </c>
      <c r="G11" s="262" t="s">
        <v>299</v>
      </c>
      <c r="H11" s="26" t="s">
        <v>300</v>
      </c>
      <c r="I11" s="26">
        <v>0</v>
      </c>
      <c r="J11" s="26">
        <v>0</v>
      </c>
      <c r="K11" s="26">
        <v>0</v>
      </c>
      <c r="L11" s="26">
        <v>27827713</v>
      </c>
    </row>
    <row r="12" spans="3:12" ht="15.75">
      <c r="C12" s="138">
        <v>2013</v>
      </c>
      <c r="D12" s="138">
        <v>2125136</v>
      </c>
      <c r="E12" s="138">
        <v>2015</v>
      </c>
      <c r="F12" s="26">
        <v>425027</v>
      </c>
      <c r="G12" s="262" t="s">
        <v>298</v>
      </c>
      <c r="H12" s="26" t="s">
        <v>300</v>
      </c>
      <c r="I12" s="26">
        <v>0</v>
      </c>
      <c r="J12" s="26">
        <v>0</v>
      </c>
      <c r="K12" s="26">
        <v>0</v>
      </c>
      <c r="L12" s="26">
        <v>425027</v>
      </c>
    </row>
    <row r="13" spans="3:12" ht="15.75">
      <c r="C13" s="138">
        <v>2012</v>
      </c>
      <c r="D13" s="138">
        <v>14480961</v>
      </c>
      <c r="E13" s="138">
        <v>2013</v>
      </c>
      <c r="F13" s="26">
        <v>0</v>
      </c>
      <c r="G13" s="262"/>
      <c r="H13" s="26"/>
      <c r="I13" s="26">
        <v>10000000</v>
      </c>
      <c r="J13" s="26" t="s">
        <v>318</v>
      </c>
      <c r="K13" s="26" t="s">
        <v>319</v>
      </c>
      <c r="L13" s="26">
        <v>10000000</v>
      </c>
    </row>
    <row r="15" ht="15.75">
      <c r="C15" s="23" t="s">
        <v>223</v>
      </c>
    </row>
    <row r="17" spans="3:12" ht="15.75">
      <c r="C17" s="436" t="s">
        <v>225</v>
      </c>
      <c r="D17" s="436"/>
      <c r="E17" s="436"/>
      <c r="F17" s="436"/>
      <c r="G17" s="436"/>
      <c r="H17" s="436"/>
      <c r="I17" s="25"/>
      <c r="J17" s="25"/>
      <c r="K17" s="25"/>
      <c r="L17" s="25"/>
    </row>
    <row r="19" spans="3:8" s="139" customFormat="1" ht="78.75">
      <c r="C19" s="21" t="s">
        <v>226</v>
      </c>
      <c r="D19" s="21" t="s">
        <v>231</v>
      </c>
      <c r="E19" s="21" t="s">
        <v>227</v>
      </c>
      <c r="F19" s="21" t="s">
        <v>228</v>
      </c>
      <c r="G19" s="21" t="s">
        <v>227</v>
      </c>
      <c r="H19" s="21" t="s">
        <v>232</v>
      </c>
    </row>
    <row r="20" spans="3:8" s="140" customFormat="1" ht="15.75">
      <c r="C20" s="137">
        <v>1</v>
      </c>
      <c r="D20" s="137">
        <v>2</v>
      </c>
      <c r="E20" s="137">
        <v>3</v>
      </c>
      <c r="F20" s="137">
        <v>4</v>
      </c>
      <c r="G20" s="137">
        <v>5</v>
      </c>
      <c r="H20" s="137">
        <v>6</v>
      </c>
    </row>
    <row r="21" spans="3:8" ht="15.75">
      <c r="C21" s="26">
        <v>3435859</v>
      </c>
      <c r="D21" s="345">
        <v>997</v>
      </c>
      <c r="E21" s="262" t="s">
        <v>317</v>
      </c>
      <c r="F21" s="26">
        <v>2748687</v>
      </c>
      <c r="G21" s="26" t="s">
        <v>906</v>
      </c>
      <c r="H21" s="26">
        <v>2748687</v>
      </c>
    </row>
    <row r="23" spans="3:10" ht="15.75">
      <c r="C23" s="68" t="s">
        <v>954</v>
      </c>
      <c r="D23" s="68"/>
      <c r="E23" s="61"/>
      <c r="F23" s="61"/>
      <c r="G23" s="39" t="s">
        <v>409</v>
      </c>
      <c r="I23" s="39"/>
      <c r="J23" s="39" t="s">
        <v>608</v>
      </c>
    </row>
  </sheetData>
  <sheetProtection/>
  <mergeCells count="2">
    <mergeCell ref="C6:K6"/>
    <mergeCell ref="C17:H17"/>
  </mergeCells>
  <printOptions/>
  <pageMargins left="0.31496062992125984" right="0.11811023622047244" top="0.3543307086614173" bottom="0.3543307086614173" header="0.31496062992125984" footer="0.31496062992125984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ddoder</cp:lastModifiedBy>
  <cp:lastPrinted>2017-04-24T11:02:29Z</cp:lastPrinted>
  <dcterms:created xsi:type="dcterms:W3CDTF">2013-03-12T08:27:17Z</dcterms:created>
  <dcterms:modified xsi:type="dcterms:W3CDTF">2017-04-24T11:33:22Z</dcterms:modified>
  <cp:category/>
  <cp:version/>
  <cp:contentType/>
  <cp:contentStatus/>
</cp:coreProperties>
</file>